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700" activeTab="0"/>
  </bookViews>
  <sheets>
    <sheet name="PLANILHA" sheetId="1" r:id="rId1"/>
    <sheet name="CRONOGRAMA" sheetId="2" r:id="rId2"/>
  </sheets>
  <definedNames>
    <definedName name="_xlnm.Print_Titles" localSheetId="0">'PLANILHA'!$2:$5</definedName>
  </definedNames>
  <calcPr fullCalcOnLoad="1"/>
</workbook>
</file>

<file path=xl/sharedStrings.xml><?xml version="1.0" encoding="utf-8"?>
<sst xmlns="http://schemas.openxmlformats.org/spreadsheetml/2006/main" count="190" uniqueCount="154">
  <si>
    <t xml:space="preserve">Item </t>
  </si>
  <si>
    <t>Descrição</t>
  </si>
  <si>
    <t>Serviços Preliminares</t>
  </si>
  <si>
    <t>%</t>
  </si>
  <si>
    <t>mês 1</t>
  </si>
  <si>
    <t>mês 2</t>
  </si>
  <si>
    <t>mês 3</t>
  </si>
  <si>
    <t>mês 4</t>
  </si>
  <si>
    <t xml:space="preserve">código </t>
  </si>
  <si>
    <t>Material</t>
  </si>
  <si>
    <t>Valor do Serviço</t>
  </si>
  <si>
    <t>Valor Unitário</t>
  </si>
  <si>
    <t>m²</t>
  </si>
  <si>
    <t>m2</t>
  </si>
  <si>
    <t>m</t>
  </si>
  <si>
    <t>kg</t>
  </si>
  <si>
    <t>M.O.</t>
  </si>
  <si>
    <t>LEIS SOCIAIS (LS) - DESONERADO</t>
  </si>
  <si>
    <t>32.109.000200.SER</t>
  </si>
  <si>
    <t>Limpeza geral da edificação - somente mão de obra</t>
  </si>
  <si>
    <t>B.D.I.</t>
  </si>
  <si>
    <t>CUSTO TOTAL COM BDI</t>
  </si>
  <si>
    <t>PRAZO DA OBRA</t>
  </si>
  <si>
    <t>Carga manual de entulho em caminhão basculante</t>
  </si>
  <si>
    <t>02.102.000031.SER</t>
  </si>
  <si>
    <t>Impermeabilização</t>
  </si>
  <si>
    <t>un</t>
  </si>
  <si>
    <t> Revestimentos de superfícies</t>
  </si>
  <si>
    <t>24.102.000055.SER</t>
  </si>
  <si>
    <t>Serviços Externos</t>
  </si>
  <si>
    <t>Quant</t>
  </si>
  <si>
    <t>120 dias</t>
  </si>
  <si>
    <t>TOTAL GERAL DA OBRA</t>
  </si>
  <si>
    <t>Pinturas</t>
  </si>
  <si>
    <t>Acumulado</t>
  </si>
  <si>
    <t>m3</t>
  </si>
  <si>
    <t>02.102.000010.SER</t>
  </si>
  <si>
    <t>02.102.000045.SER</t>
  </si>
  <si>
    <t>Fornecimento e instalaçao de placa de identificaçao de obra incluso suporte estrutura de madeira.</t>
  </si>
  <si>
    <t>unxmês</t>
  </si>
  <si>
    <t>Locação de container tipo deposito - área mínima de 13,80 m²</t>
  </si>
  <si>
    <t>COPS - 02.02.150</t>
  </si>
  <si>
    <t>M.O. TOTAL com L.S.</t>
  </si>
  <si>
    <t>1.2</t>
  </si>
  <si>
    <t>1.3</t>
  </si>
  <si>
    <t>1.4</t>
  </si>
  <si>
    <t>1.5</t>
  </si>
  <si>
    <t>1.6</t>
  </si>
  <si>
    <t>1.7</t>
  </si>
  <si>
    <t>1.8</t>
  </si>
  <si>
    <t>16.06.078 - FDE</t>
  </si>
  <si>
    <t>VALOR TOTAL DA OBRA</t>
  </si>
  <si>
    <t>Unid</t>
  </si>
  <si>
    <t>Data</t>
  </si>
  <si>
    <t>Revisão</t>
  </si>
  <si>
    <t>03.04.010</t>
  </si>
  <si>
    <t>Cobertura</t>
  </si>
  <si>
    <t>Cumeeira de aco natural perfil ondul ou trap e=0,65mm h ate 40mm</t>
  </si>
  <si>
    <t>07.04.041 - FDE</t>
  </si>
  <si>
    <t>Sistemas Hidráulicos</t>
  </si>
  <si>
    <t>Forros</t>
  </si>
  <si>
    <t>Forro em lâmina de pvc 200mm e = 7 ou 8mm</t>
  </si>
  <si>
    <t>10.01.082- FDE</t>
  </si>
  <si>
    <t>composição unitária</t>
  </si>
  <si>
    <t>Águas Pluviais</t>
  </si>
  <si>
    <t>32.109.000112.SER</t>
  </si>
  <si>
    <t>Elementos Metálicos</t>
  </si>
  <si>
    <t>10.104.000100.SER</t>
  </si>
  <si>
    <t>Preparo de superfície interna de reservatório para impermeabilização, aplicando uma camada de argamassa preparada com adesivo</t>
  </si>
  <si>
    <t>10.104.000095.SER</t>
  </si>
  <si>
    <t>10.104.000105.SER</t>
  </si>
  <si>
    <t>Regularização de superfície para impermeabilização, com arg. de cimento e areia traço 1:3 # 2 cm</t>
  </si>
  <si>
    <t>2.1</t>
  </si>
  <si>
    <t>2.2</t>
  </si>
  <si>
    <t>10.104.000010.SER</t>
  </si>
  <si>
    <t>Impermeabilização com manta asfáltica à base de asfalto modificado com polímeros, estruturada com armadura não tecida de filamentos de poliéster</t>
  </si>
  <si>
    <t>Escada Metálica acesso a calha</t>
  </si>
  <si>
    <t>20.101.000010.SER</t>
  </si>
  <si>
    <t>Chapisco para parede interna ou externa com argamassa de cimento e areia traço 1:3</t>
  </si>
  <si>
    <t>20.102.000014.SER</t>
  </si>
  <si>
    <t>Emboço para parede interna # 3 cm com argamassa de cimento e areia traço 1:4</t>
  </si>
  <si>
    <t>Proteção mecânica de superfície sujeita a pouco trânsito com arg. de cimento e areia traço 1:7 # 3 cm (inclusive rodapé h=40cm)</t>
  </si>
  <si>
    <t>08.11.052</t>
  </si>
  <si>
    <t>Tubo de pvc reforçado "sr" junta elástica dn 75 incl conexões</t>
  </si>
  <si>
    <t>Planilhas Públicas de Referência - CPOS - TCPO PINI - SINAPI  - SIURB - BASE JUNHO 2020</t>
  </si>
  <si>
    <t>13.121.000500.SER</t>
  </si>
  <si>
    <t>Grelha hemisférica de ferro fundido Ø 75 mm - 3"</t>
  </si>
  <si>
    <t>Remoção de esquadria metálica sem reaproveitamento  (GUARDA-CORPO)</t>
  </si>
  <si>
    <t>13.102.000809.SER</t>
  </si>
  <si>
    <t>peça</t>
  </si>
  <si>
    <t>Tubo PVC reforçado PBV Ø 150 mm (coletores)</t>
  </si>
  <si>
    <t>07.03.135</t>
  </si>
  <si>
    <t>Telha galvalume / aco galv sanduiche e=30mm (pur) / (pir) trapez h=40mm nas duas faces e= 0,50mm com pint faces aparentes.</t>
  </si>
  <si>
    <t>M2</t>
  </si>
  <si>
    <t>3.1</t>
  </si>
  <si>
    <t>Ancoragem e Linha de vida</t>
  </si>
  <si>
    <t>Cotação de mercado</t>
  </si>
  <si>
    <t>24.103.000150.SER</t>
  </si>
  <si>
    <t>9.1</t>
  </si>
  <si>
    <t>9.2</t>
  </si>
  <si>
    <t>10.1</t>
  </si>
  <si>
    <t>11.1</t>
  </si>
  <si>
    <t>Pintura com tinta látex PVA em parede interna, com três demãos, sem massa corrida - (paredes periféricas h = 24,88m)</t>
  </si>
  <si>
    <t>11.03.006</t>
  </si>
  <si>
    <t>Demolição de revestimento com argamassa - remoção inclusive manta asfáltica</t>
  </si>
  <si>
    <t>8.1</t>
  </si>
  <si>
    <t>8.2</t>
  </si>
  <si>
    <t>8.3</t>
  </si>
  <si>
    <t>Sistemas de Andaimes</t>
  </si>
  <si>
    <t>locação</t>
  </si>
  <si>
    <t>3.2</t>
  </si>
  <si>
    <t>Plataforma de trabalho de andaime multidirecional , com as seguintes dimensões:
comprimento de 29,20m, largura 18,600m e altura de (24,50+1)m. Contempla bases reguláveis- incluir Projeto e ART do resposável pela montagem
guarda-corpo duplo, um nível de piso, acesso por plataforma robust e rodapés de madeira.</t>
  </si>
  <si>
    <t>Elemento metálico tipo Olhal Inox 316
injeção química HIT-RE, Haste Inox 304..</t>
  </si>
  <si>
    <t xml:space="preserve"> Fornecimento e montagem de estrutura metalica com aço nao patinavel (astm a36/a570)  - Perfil Z = 125x50x3,04</t>
  </si>
  <si>
    <t>barras</t>
  </si>
  <si>
    <t>Ripas metalicas para forro - Perfil  - barras de 3,0m colocadas</t>
  </si>
  <si>
    <t>cotação mercado</t>
  </si>
  <si>
    <t>Impermeabilizaçao reserv.elev com argamassa polimerica aplicaçao 2 demãos semiflexivel + 4 demãos flexivel inclus.tela estruturante - RESERVATÓRIO INFERIOR</t>
  </si>
  <si>
    <t>Cabo de Aço galvanizado 5/16 – 8mm 6x18 AA
Esticador 5/8
Absorvedor de energia
Sapatilhas Grampos</t>
  </si>
  <si>
    <t>M</t>
  </si>
  <si>
    <t>pontos   /ancor</t>
  </si>
  <si>
    <t>07.04.102</t>
  </si>
  <si>
    <t>07.04.120</t>
  </si>
  <si>
    <t>3.3</t>
  </si>
  <si>
    <t>3.4</t>
  </si>
  <si>
    <t>3.5</t>
  </si>
  <si>
    <t>Rufo liso de aco galv natural e=0,65mm corte ate 600mm ( platibanda)</t>
  </si>
  <si>
    <t>Rufo dentado aco galv pint po/coil-coating e=0,65mm corte ate 300mm ( marquises)</t>
  </si>
  <si>
    <t>Rufo liso de aco galv natural e=0,65mm corte ate 700mm ( empena - oitão)</t>
  </si>
  <si>
    <t>Demolição de cobertura de telha trapezoidal - mão de obra</t>
  </si>
  <si>
    <t>Demolição de estrutura de madeira do FORRO EXISTENTE</t>
  </si>
  <si>
    <t>guarda corpo de ferro,Perfil tubular retangular de aço 60x40mm, Tubo de aço galvanizado Ø=45mm, Tubo de aço galvanizado Ø=25mm</t>
  </si>
  <si>
    <t>Pintura com tinta esmalte em esquadria de ferro, com duas demãos (inclusive fundo anticorrosivo) - ESTRUTRUA DO FORRO, RUFOS E CAPEAMENTOS E ESCADA NA CALHA</t>
  </si>
  <si>
    <t>Etapa</t>
  </si>
  <si>
    <t>custo por etapa</t>
  </si>
  <si>
    <t>OBSERVAÇÕES</t>
  </si>
  <si>
    <t>TOTAL</t>
  </si>
  <si>
    <t>desembolso mensal</t>
  </si>
  <si>
    <t xml:space="preserve">TOTAL </t>
  </si>
  <si>
    <t>REFORMA COBERTURA - BLOCO A - ALTA TENSÃO</t>
  </si>
  <si>
    <t>4.1</t>
  </si>
  <si>
    <t>4.2</t>
  </si>
  <si>
    <t>4.5</t>
  </si>
  <si>
    <t>4.3</t>
  </si>
  <si>
    <t>4.4</t>
  </si>
  <si>
    <t>4.6</t>
  </si>
  <si>
    <t>5.1</t>
  </si>
  <si>
    <t>5.2</t>
  </si>
  <si>
    <t>6.1</t>
  </si>
  <si>
    <t>6.2</t>
  </si>
  <si>
    <t>6.3</t>
  </si>
  <si>
    <t>7.1</t>
  </si>
  <si>
    <t>7.2</t>
  </si>
  <si>
    <r>
      <t xml:space="preserve">Impermeabilizaçao reserv.elev com argamassa polimerica aplicaçao </t>
    </r>
    <r>
      <rPr>
        <b/>
        <sz val="11"/>
        <color indexed="10"/>
        <rFont val="Arial"/>
        <family val="2"/>
      </rPr>
      <t>2 demãos semiflexivel</t>
    </r>
    <r>
      <rPr>
        <sz val="11"/>
        <color indexed="63"/>
        <rFont val="Arial"/>
        <family val="2"/>
      </rPr>
      <t xml:space="preserve"> + </t>
    </r>
    <r>
      <rPr>
        <b/>
        <sz val="11"/>
        <color indexed="10"/>
        <rFont val="Arial"/>
        <family val="2"/>
      </rPr>
      <t>4 demãos flexive</t>
    </r>
    <r>
      <rPr>
        <sz val="11"/>
        <color indexed="63"/>
        <rFont val="Arial"/>
        <family val="2"/>
      </rPr>
      <t>l inclus.tela estruturante (Revestimento impermeabilizante, flexível, bi componente à base de resinas termoplásticas e cimentos com aditivos e incorporação de fibras sintéticas (polipropileno).</t>
    </r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</si>
</sst>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dd/mm/yy;@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8"/>
      <name val="Arial"/>
      <family val="2"/>
    </font>
    <font>
      <u val="single"/>
      <sz val="10"/>
      <color indexed="3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b/>
      <sz val="11"/>
      <name val="Calibri"/>
      <family val="2"/>
    </font>
    <font>
      <sz val="11"/>
      <color indexed="63"/>
      <name val="Arial"/>
      <family val="2"/>
    </font>
    <font>
      <b/>
      <sz val="11"/>
      <color indexed="10"/>
      <name val="Arial"/>
      <family val="2"/>
    </font>
    <font>
      <u val="single"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9"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 applyNumberFormat="0">
      <alignment/>
      <protection/>
    </xf>
    <xf numFmtId="0" fontId="3" fillId="0" borderId="0">
      <alignment vertical="top"/>
      <protection/>
    </xf>
    <xf numFmtId="0" fontId="3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10" fontId="8" fillId="0" borderId="10" xfId="53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9" fontId="55" fillId="0" borderId="10" xfId="53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4" fontId="0" fillId="13" borderId="10" xfId="0" applyNumberFormat="1" applyFont="1" applyFill="1" applyBorder="1" applyAlignment="1">
      <alignment horizontal="center"/>
    </xf>
    <xf numFmtId="9" fontId="0" fillId="0" borderId="10" xfId="53" applyFont="1" applyBorder="1" applyAlignment="1">
      <alignment/>
    </xf>
    <xf numFmtId="49" fontId="0" fillId="0" borderId="10" xfId="0" applyNumberFormat="1" applyBorder="1" applyAlignment="1">
      <alignment/>
    </xf>
    <xf numFmtId="4" fontId="8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1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4" fontId="0" fillId="0" borderId="10" xfId="0" applyNumberFormat="1" applyFont="1" applyFill="1" applyBorder="1" applyAlignment="1">
      <alignment horizontal="center"/>
    </xf>
    <xf numFmtId="9" fontId="0" fillId="0" borderId="10" xfId="53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right" vertical="center"/>
    </xf>
    <xf numFmtId="4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6" fontId="14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vertical="center"/>
    </xf>
    <xf numFmtId="10" fontId="14" fillId="0" borderId="11" xfId="53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165" fontId="13" fillId="0" borderId="10" xfId="49" applyNumberFormat="1" applyFont="1" applyFill="1" applyBorder="1" applyAlignment="1">
      <alignment horizontal="center" vertical="center"/>
      <protection/>
    </xf>
    <xf numFmtId="165" fontId="13" fillId="0" borderId="10" xfId="0" applyNumberFormat="1" applyFont="1" applyFill="1" applyBorder="1" applyAlignment="1">
      <alignment horizontal="center" vertical="center"/>
    </xf>
    <xf numFmtId="165" fontId="14" fillId="0" borderId="10" xfId="49" applyNumberFormat="1" applyFont="1" applyFill="1" applyBorder="1" applyAlignment="1">
      <alignment horizontal="center" vertical="center"/>
      <protection/>
    </xf>
    <xf numFmtId="4" fontId="14" fillId="0" borderId="10" xfId="49" applyNumberFormat="1" applyFont="1" applyFill="1" applyBorder="1" applyAlignment="1">
      <alignment horizontal="center" vertical="center" wrapText="1"/>
      <protection/>
    </xf>
    <xf numFmtId="0" fontId="56" fillId="7" borderId="12" xfId="0" applyFont="1" applyFill="1" applyBorder="1" applyAlignment="1">
      <alignment horizontal="center" vertical="center" wrapText="1"/>
    </xf>
    <xf numFmtId="49" fontId="17" fillId="7" borderId="10" xfId="49" applyNumberFormat="1" applyFont="1" applyFill="1" applyBorder="1" applyAlignment="1">
      <alignment horizontal="center" vertical="center" wrapText="1"/>
      <protection/>
    </xf>
    <xf numFmtId="165" fontId="17" fillId="7" borderId="10" xfId="49" applyNumberFormat="1" applyFont="1" applyFill="1" applyBorder="1" applyAlignment="1">
      <alignment horizontal="center" vertical="center"/>
      <protection/>
    </xf>
    <xf numFmtId="4" fontId="17" fillId="7" borderId="10" xfId="49" applyNumberFormat="1" applyFont="1" applyFill="1" applyBorder="1" applyAlignment="1">
      <alignment horizontal="center" vertical="center"/>
      <protection/>
    </xf>
    <xf numFmtId="4" fontId="17" fillId="7" borderId="10" xfId="0" applyNumberFormat="1" applyFont="1" applyFill="1" applyBorder="1" applyAlignment="1">
      <alignment horizontal="center" vertical="center"/>
    </xf>
    <xf numFmtId="4" fontId="17" fillId="7" borderId="10" xfId="49" applyNumberFormat="1" applyFont="1" applyFill="1" applyBorder="1" applyAlignment="1">
      <alignment horizontal="center" vertical="center" wrapText="1"/>
      <protection/>
    </xf>
    <xf numFmtId="4" fontId="17" fillId="7" borderId="11" xfId="49" applyNumberFormat="1" applyFont="1" applyFill="1" applyBorder="1" applyAlignment="1">
      <alignment horizontal="center" vertical="center"/>
      <protection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4" fontId="12" fillId="0" borderId="10" xfId="49" applyNumberFormat="1" applyFont="1" applyFill="1" applyBorder="1" applyAlignment="1">
      <alignment horizontal="center" vertical="center" wrapText="1"/>
      <protection/>
    </xf>
    <xf numFmtId="4" fontId="12" fillId="0" borderId="11" xfId="49" applyNumberFormat="1" applyFont="1" applyFill="1" applyBorder="1" applyAlignment="1">
      <alignment horizontal="center" vertical="center" wrapText="1"/>
      <protection/>
    </xf>
    <xf numFmtId="4" fontId="12" fillId="0" borderId="10" xfId="49" applyNumberFormat="1" applyFont="1" applyFill="1" applyBorder="1" applyAlignment="1">
      <alignment horizontal="center" vertical="center"/>
      <protection/>
    </xf>
    <xf numFmtId="0" fontId="17" fillId="7" borderId="12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4" fontId="12" fillId="7" borderId="10" xfId="49" applyNumberFormat="1" applyFont="1" applyFill="1" applyBorder="1" applyAlignment="1">
      <alignment horizontal="center" vertical="center" wrapText="1"/>
      <protection/>
    </xf>
    <xf numFmtId="4" fontId="12" fillId="7" borderId="10" xfId="0" applyNumberFormat="1" applyFont="1" applyFill="1" applyBorder="1" applyAlignment="1">
      <alignment horizontal="center" vertical="center"/>
    </xf>
    <xf numFmtId="4" fontId="12" fillId="7" borderId="11" xfId="49" applyNumberFormat="1" applyFont="1" applyFill="1" applyBorder="1" applyAlignment="1">
      <alignment horizontal="center" vertical="center" wrapText="1"/>
      <protection/>
    </xf>
    <xf numFmtId="0" fontId="57" fillId="33" borderId="10" xfId="0" applyFont="1" applyFill="1" applyBorder="1" applyAlignment="1">
      <alignment horizontal="left" vertical="center" wrapText="1"/>
    </xf>
    <xf numFmtId="0" fontId="57" fillId="33" borderId="12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4" fontId="17" fillId="7" borderId="11" xfId="49" applyNumberFormat="1" applyFont="1" applyFill="1" applyBorder="1" applyAlignment="1">
      <alignment horizontal="center" vertical="center" wrapText="1"/>
      <protection/>
    </xf>
    <xf numFmtId="0" fontId="20" fillId="33" borderId="10" xfId="44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left" vertical="center"/>
    </xf>
    <xf numFmtId="4" fontId="12" fillId="0" borderId="12" xfId="49" applyNumberFormat="1" applyFont="1" applyBorder="1" applyAlignment="1">
      <alignment horizontal="center" vertical="center" wrapText="1"/>
      <protection/>
    </xf>
    <xf numFmtId="4" fontId="12" fillId="0" borderId="10" xfId="49" applyNumberFormat="1" applyFont="1" applyBorder="1" applyAlignment="1">
      <alignment horizontal="center" vertical="center" wrapText="1"/>
      <protection/>
    </xf>
    <xf numFmtId="4" fontId="12" fillId="0" borderId="11" xfId="49" applyNumberFormat="1" applyFont="1" applyBorder="1" applyAlignment="1">
      <alignment horizontal="center" vertical="center" wrapText="1"/>
      <protection/>
    </xf>
    <xf numFmtId="0" fontId="17" fillId="0" borderId="12" xfId="0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vertical="top" wrapText="1"/>
    </xf>
    <xf numFmtId="4" fontId="12" fillId="0" borderId="10" xfId="0" applyNumberFormat="1" applyFont="1" applyFill="1" applyBorder="1" applyAlignment="1">
      <alignment horizontal="left" vertical="center"/>
    </xf>
    <xf numFmtId="4" fontId="12" fillId="0" borderId="10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/>
    </xf>
    <xf numFmtId="49" fontId="12" fillId="7" borderId="10" xfId="0" applyNumberFormat="1" applyFont="1" applyFill="1" applyBorder="1" applyAlignment="1">
      <alignment horizontal="center" vertical="center" wrapText="1"/>
    </xf>
    <xf numFmtId="4" fontId="12" fillId="7" borderId="10" xfId="0" applyNumberFormat="1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>
      <alignment horizontal="left" vertical="center" wrapText="1"/>
    </xf>
    <xf numFmtId="0" fontId="13" fillId="7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/>
    </xf>
    <xf numFmtId="4" fontId="12" fillId="0" borderId="10" xfId="49" applyNumberFormat="1" applyFont="1" applyFill="1" applyBorder="1" applyAlignment="1" applyProtection="1">
      <alignment horizontal="center" vertical="center" wrapText="1"/>
      <protection locked="0"/>
    </xf>
    <xf numFmtId="4" fontId="12" fillId="0" borderId="10" xfId="0" applyNumberFormat="1" applyFont="1" applyFill="1" applyBorder="1" applyAlignment="1" applyProtection="1">
      <alignment horizontal="center" vertical="center"/>
      <protection locked="0"/>
    </xf>
    <xf numFmtId="4" fontId="12" fillId="0" borderId="10" xfId="49" applyNumberFormat="1" applyFont="1" applyBorder="1" applyAlignment="1" applyProtection="1">
      <alignment horizontal="center" vertical="center" wrapText="1"/>
      <protection locked="0"/>
    </xf>
    <xf numFmtId="4" fontId="12" fillId="0" borderId="10" xfId="49" applyNumberFormat="1" applyFont="1" applyFill="1" applyBorder="1" applyAlignment="1" applyProtection="1">
      <alignment horizontal="center" vertical="center"/>
      <protection locked="0"/>
    </xf>
    <xf numFmtId="4" fontId="12" fillId="0" borderId="10" xfId="0" applyNumberFormat="1" applyFont="1" applyBorder="1" applyAlignment="1" applyProtection="1">
      <alignment horizontal="center" vertical="center"/>
      <protection locked="0"/>
    </xf>
    <xf numFmtId="4" fontId="12" fillId="0" borderId="10" xfId="49" applyNumberFormat="1" applyFont="1" applyFill="1" applyBorder="1" applyAlignment="1" applyProtection="1">
      <alignment horizontal="center" vertical="center" wrapText="1"/>
      <protection/>
    </xf>
    <xf numFmtId="4" fontId="12" fillId="7" borderId="10" xfId="49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9" fontId="58" fillId="0" borderId="11" xfId="53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13" fillId="0" borderId="12" xfId="49" applyFont="1" applyFill="1" applyBorder="1" applyAlignment="1">
      <alignment horizontal="center" vertical="center"/>
      <protection/>
    </xf>
    <xf numFmtId="0" fontId="13" fillId="0" borderId="10" xfId="49" applyFont="1" applyFill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13" fillId="0" borderId="10" xfId="49" applyNumberFormat="1" applyFont="1" applyFill="1" applyBorder="1" applyAlignment="1">
      <alignment horizontal="center" vertical="center" wrapText="1"/>
      <protection/>
    </xf>
    <xf numFmtId="4" fontId="13" fillId="0" borderId="10" xfId="49" applyNumberFormat="1" applyFont="1" applyFill="1" applyBorder="1" applyAlignment="1">
      <alignment horizontal="center" vertical="center"/>
      <protection/>
    </xf>
    <xf numFmtId="0" fontId="17" fillId="0" borderId="10" xfId="0" applyFont="1" applyFill="1" applyBorder="1" applyAlignment="1">
      <alignment horizontal="right"/>
    </xf>
    <xf numFmtId="4" fontId="13" fillId="0" borderId="10" xfId="0" applyNumberFormat="1" applyFont="1" applyFill="1" applyBorder="1" applyAlignment="1">
      <alignment horizontal="right" vertical="center"/>
    </xf>
    <xf numFmtId="4" fontId="14" fillId="0" borderId="11" xfId="49" applyNumberFormat="1" applyFont="1" applyFill="1" applyBorder="1" applyAlignment="1">
      <alignment horizontal="center" vertical="center" wrapText="1"/>
      <protection/>
    </xf>
    <xf numFmtId="49" fontId="17" fillId="7" borderId="10" xfId="0" applyNumberFormat="1" applyFont="1" applyFill="1" applyBorder="1" applyAlignment="1">
      <alignment horizontal="left" vertical="center" wrapText="1"/>
    </xf>
    <xf numFmtId="0" fontId="56" fillId="7" borderId="10" xfId="0" applyFont="1" applyFill="1" applyBorder="1" applyAlignment="1">
      <alignment horizontal="left" vertical="center" wrapText="1"/>
    </xf>
    <xf numFmtId="0" fontId="14" fillId="7" borderId="10" xfId="0" applyFont="1" applyFill="1" applyBorder="1" applyAlignment="1">
      <alignment horizontal="righ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4" fontId="11" fillId="0" borderId="13" xfId="49" applyNumberFormat="1" applyFont="1" applyFill="1" applyBorder="1" applyAlignment="1">
      <alignment horizontal="center" vertical="center" wrapText="1"/>
      <protection/>
    </xf>
    <xf numFmtId="4" fontId="11" fillId="0" borderId="14" xfId="49" applyNumberFormat="1" applyFont="1" applyFill="1" applyBorder="1" applyAlignment="1">
      <alignment horizontal="center" vertical="center" wrapText="1"/>
      <protection/>
    </xf>
    <xf numFmtId="10" fontId="6" fillId="0" borderId="15" xfId="0" applyNumberFormat="1" applyFont="1" applyFill="1" applyBorder="1" applyAlignment="1">
      <alignment horizontal="center" vertical="center"/>
    </xf>
    <xf numFmtId="10" fontId="6" fillId="0" borderId="16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10" fontId="4" fillId="0" borderId="13" xfId="0" applyNumberFormat="1" applyFont="1" applyFill="1" applyBorder="1" applyAlignment="1">
      <alignment horizontal="center" vertical="center"/>
    </xf>
    <xf numFmtId="10" fontId="4" fillId="0" borderId="14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0" fillId="0" borderId="10" xfId="49" applyFont="1" applyFill="1" applyBorder="1" applyAlignment="1">
      <alignment horizontal="center" vertical="center"/>
      <protection/>
    </xf>
    <xf numFmtId="0" fontId="10" fillId="0" borderId="10" xfId="49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rmal 4" xfId="51"/>
    <cellStyle name="Nota" xfId="52"/>
    <cellStyle name="Percent" xfId="53"/>
    <cellStyle name="Porcentagem 2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  <cellStyle name="Vírgula 2 2" xfId="67"/>
    <cellStyle name="Vírgula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view="pageBreakPreview" zoomScaleNormal="70" zoomScaleSheetLayoutView="100" zoomScalePageLayoutView="115" workbookViewId="0" topLeftCell="A1">
      <selection activeCell="J10" sqref="J10"/>
    </sheetView>
  </sheetViews>
  <sheetFormatPr defaultColWidth="9.00390625" defaultRowHeight="12.75"/>
  <cols>
    <col min="1" max="1" width="5.7109375" style="33" bestFit="1" customWidth="1"/>
    <col min="2" max="2" width="22.140625" style="7" bestFit="1" customWidth="1"/>
    <col min="3" max="3" width="60.140625" style="8" bestFit="1" customWidth="1"/>
    <col min="4" max="4" width="9.140625" style="3" bestFit="1" customWidth="1"/>
    <col min="5" max="5" width="12.00390625" style="5" bestFit="1" customWidth="1"/>
    <col min="6" max="6" width="7.140625" style="4" bestFit="1" customWidth="1"/>
    <col min="7" max="7" width="11.140625" style="4" bestFit="1" customWidth="1"/>
    <col min="8" max="8" width="26.8515625" style="4" bestFit="1" customWidth="1"/>
    <col min="9" max="9" width="11.140625" style="4" bestFit="1" customWidth="1"/>
    <col min="10" max="10" width="18.7109375" style="6" bestFit="1" customWidth="1"/>
  </cols>
  <sheetData>
    <row r="1" spans="1:10" ht="15">
      <c r="A1" s="111"/>
      <c r="B1" s="112"/>
      <c r="C1" s="112"/>
      <c r="D1" s="34" t="s">
        <v>54</v>
      </c>
      <c r="E1" s="34" t="s">
        <v>53</v>
      </c>
      <c r="F1" s="35"/>
      <c r="G1" s="110" t="s">
        <v>51</v>
      </c>
      <c r="H1" s="110"/>
      <c r="I1" s="110"/>
      <c r="J1" s="36">
        <f>J63</f>
        <v>498519.049306376</v>
      </c>
    </row>
    <row r="2" spans="1:10" ht="15">
      <c r="A2" s="116" t="s">
        <v>84</v>
      </c>
      <c r="B2" s="117"/>
      <c r="C2" s="117"/>
      <c r="D2" s="37">
        <v>0</v>
      </c>
      <c r="E2" s="38">
        <v>44002</v>
      </c>
      <c r="F2" s="39"/>
      <c r="G2" s="113" t="s">
        <v>17</v>
      </c>
      <c r="H2" s="113"/>
      <c r="I2" s="113"/>
      <c r="J2" s="40">
        <v>0.9889</v>
      </c>
    </row>
    <row r="3" spans="1:10" ht="15">
      <c r="A3" s="116"/>
      <c r="B3" s="117"/>
      <c r="C3" s="117"/>
      <c r="D3" s="121" t="s">
        <v>22</v>
      </c>
      <c r="E3" s="121"/>
      <c r="F3" s="121"/>
      <c r="G3" s="37" t="s">
        <v>31</v>
      </c>
      <c r="H3" s="37"/>
      <c r="I3" s="41" t="s">
        <v>20</v>
      </c>
      <c r="J3" s="109">
        <v>0.2</v>
      </c>
    </row>
    <row r="4" spans="1:10" ht="14.25">
      <c r="A4" s="114" t="s">
        <v>0</v>
      </c>
      <c r="B4" s="115" t="s">
        <v>8</v>
      </c>
      <c r="C4" s="118" t="s">
        <v>1</v>
      </c>
      <c r="D4" s="42" t="s">
        <v>52</v>
      </c>
      <c r="E4" s="43" t="s">
        <v>30</v>
      </c>
      <c r="F4" s="119" t="s">
        <v>11</v>
      </c>
      <c r="G4" s="119"/>
      <c r="H4" s="119" t="s">
        <v>10</v>
      </c>
      <c r="I4" s="119"/>
      <c r="J4" s="122" t="s">
        <v>21</v>
      </c>
    </row>
    <row r="5" spans="1:10" s="1" customFormat="1" ht="18.75" customHeight="1">
      <c r="A5" s="114"/>
      <c r="B5" s="115"/>
      <c r="C5" s="118"/>
      <c r="D5" s="44"/>
      <c r="E5" s="43"/>
      <c r="F5" s="45" t="s">
        <v>16</v>
      </c>
      <c r="G5" s="45" t="s">
        <v>9</v>
      </c>
      <c r="H5" s="45" t="s">
        <v>42</v>
      </c>
      <c r="I5" s="45" t="s">
        <v>9</v>
      </c>
      <c r="J5" s="122"/>
    </row>
    <row r="6" spans="1:10" s="2" customFormat="1" ht="14.25" customHeight="1">
      <c r="A6" s="46">
        <v>1</v>
      </c>
      <c r="B6" s="124" t="s">
        <v>2</v>
      </c>
      <c r="C6" s="124"/>
      <c r="D6" s="47"/>
      <c r="E6" s="48"/>
      <c r="F6" s="49"/>
      <c r="G6" s="50"/>
      <c r="H6" s="51"/>
      <c r="I6" s="49"/>
      <c r="J6" s="52"/>
    </row>
    <row r="7" spans="1:10" s="2" customFormat="1" ht="15">
      <c r="A7" s="53" t="s">
        <v>43</v>
      </c>
      <c r="B7" s="54" t="s">
        <v>41</v>
      </c>
      <c r="C7" s="54" t="s">
        <v>40</v>
      </c>
      <c r="D7" s="55" t="s">
        <v>39</v>
      </c>
      <c r="E7" s="56">
        <v>4</v>
      </c>
      <c r="F7" s="101">
        <v>0</v>
      </c>
      <c r="G7" s="101">
        <v>327</v>
      </c>
      <c r="H7" s="56">
        <f aca="true" t="shared" si="0" ref="H7:H20">((F7*$J$2)+F7)*E7</f>
        <v>0</v>
      </c>
      <c r="I7" s="56">
        <f aca="true" t="shared" si="1" ref="I7:I20">G7*E7</f>
        <v>1308</v>
      </c>
      <c r="J7" s="57">
        <f aca="true" t="shared" si="2" ref="J7:J20">((H7+I7)*$J$3)+(H7+I7)</f>
        <v>1569.6</v>
      </c>
    </row>
    <row r="8" spans="1:10" s="2" customFormat="1" ht="28.5">
      <c r="A8" s="53" t="s">
        <v>44</v>
      </c>
      <c r="B8" s="54" t="s">
        <v>50</v>
      </c>
      <c r="C8" s="54" t="s">
        <v>38</v>
      </c>
      <c r="D8" s="55" t="s">
        <v>13</v>
      </c>
      <c r="E8" s="56">
        <v>5.3</v>
      </c>
      <c r="F8" s="101">
        <v>19.93</v>
      </c>
      <c r="G8" s="101">
        <v>303.83578</v>
      </c>
      <c r="H8" s="56">
        <f t="shared" si="0"/>
        <v>210.08551810000003</v>
      </c>
      <c r="I8" s="56">
        <f t="shared" si="1"/>
        <v>1610.329634</v>
      </c>
      <c r="J8" s="57">
        <f t="shared" si="2"/>
        <v>2184.49818252</v>
      </c>
    </row>
    <row r="9" spans="1:10" s="2" customFormat="1" ht="15">
      <c r="A9" s="53" t="s">
        <v>45</v>
      </c>
      <c r="B9" s="54" t="s">
        <v>63</v>
      </c>
      <c r="C9" s="54" t="s">
        <v>129</v>
      </c>
      <c r="D9" s="55" t="s">
        <v>13</v>
      </c>
      <c r="E9" s="56">
        <v>696.29</v>
      </c>
      <c r="F9" s="101">
        <v>1.54</v>
      </c>
      <c r="G9" s="101">
        <v>0</v>
      </c>
      <c r="H9" s="56">
        <f t="shared" si="0"/>
        <v>2132.67081874</v>
      </c>
      <c r="I9" s="56">
        <f t="shared" si="1"/>
        <v>0</v>
      </c>
      <c r="J9" s="57">
        <f t="shared" si="2"/>
        <v>2559.204982488</v>
      </c>
    </row>
    <row r="10" spans="1:10" s="2" customFormat="1" ht="15">
      <c r="A10" s="53" t="s">
        <v>46</v>
      </c>
      <c r="B10" s="54" t="s">
        <v>36</v>
      </c>
      <c r="C10" s="54" t="s">
        <v>130</v>
      </c>
      <c r="D10" s="55" t="s">
        <v>13</v>
      </c>
      <c r="E10" s="56">
        <v>696.29</v>
      </c>
      <c r="F10" s="101">
        <v>10.03</v>
      </c>
      <c r="G10" s="104">
        <v>0</v>
      </c>
      <c r="H10" s="56">
        <f t="shared" si="0"/>
        <v>13890.05734543</v>
      </c>
      <c r="I10" s="56">
        <f t="shared" si="1"/>
        <v>0</v>
      </c>
      <c r="J10" s="57">
        <f t="shared" si="2"/>
        <v>16668.068814516</v>
      </c>
    </row>
    <row r="11" spans="1:10" s="2" customFormat="1" ht="28.5">
      <c r="A11" s="53" t="s">
        <v>47</v>
      </c>
      <c r="B11" s="54" t="s">
        <v>37</v>
      </c>
      <c r="C11" s="54" t="s">
        <v>104</v>
      </c>
      <c r="D11" s="55" t="s">
        <v>13</v>
      </c>
      <c r="E11" s="56">
        <v>456</v>
      </c>
      <c r="F11" s="101">
        <v>3.86</v>
      </c>
      <c r="G11" s="104">
        <v>0</v>
      </c>
      <c r="H11" s="56">
        <f t="shared" si="0"/>
        <v>3500.782224</v>
      </c>
      <c r="I11" s="56">
        <f t="shared" si="1"/>
        <v>0</v>
      </c>
      <c r="J11" s="57">
        <f t="shared" si="2"/>
        <v>4200.9386688</v>
      </c>
    </row>
    <row r="12" spans="1:10" s="2" customFormat="1" ht="28.5">
      <c r="A12" s="53" t="s">
        <v>48</v>
      </c>
      <c r="B12" s="54" t="s">
        <v>24</v>
      </c>
      <c r="C12" s="54" t="s">
        <v>87</v>
      </c>
      <c r="D12" s="55" t="s">
        <v>13</v>
      </c>
      <c r="E12" s="56">
        <v>14.86</v>
      </c>
      <c r="F12" s="101">
        <v>3.86</v>
      </c>
      <c r="G12" s="104">
        <v>0</v>
      </c>
      <c r="H12" s="56">
        <f t="shared" si="0"/>
        <v>114.08250844</v>
      </c>
      <c r="I12" s="56">
        <f t="shared" si="1"/>
        <v>0</v>
      </c>
      <c r="J12" s="57">
        <f t="shared" si="2"/>
        <v>136.899010128</v>
      </c>
    </row>
    <row r="13" spans="1:10" s="2" customFormat="1" ht="15">
      <c r="A13" s="53" t="s">
        <v>49</v>
      </c>
      <c r="B13" s="54" t="s">
        <v>65</v>
      </c>
      <c r="C13" s="54" t="s">
        <v>23</v>
      </c>
      <c r="D13" s="55" t="s">
        <v>35</v>
      </c>
      <c r="E13" s="56">
        <v>55</v>
      </c>
      <c r="F13" s="101">
        <v>6.96</v>
      </c>
      <c r="G13" s="104">
        <v>7.89</v>
      </c>
      <c r="H13" s="56">
        <f t="shared" si="0"/>
        <v>761.35092</v>
      </c>
      <c r="I13" s="56">
        <f t="shared" si="1"/>
        <v>433.95</v>
      </c>
      <c r="J13" s="57">
        <f t="shared" si="2"/>
        <v>1434.3611039999998</v>
      </c>
    </row>
    <row r="14" spans="1:10" s="1" customFormat="1" ht="15">
      <c r="A14" s="53"/>
      <c r="B14" s="54"/>
      <c r="C14" s="54"/>
      <c r="D14" s="55"/>
      <c r="E14" s="56"/>
      <c r="F14" s="106"/>
      <c r="G14" s="58"/>
      <c r="H14" s="56"/>
      <c r="I14" s="56"/>
      <c r="J14" s="57"/>
    </row>
    <row r="15" spans="1:10" ht="15">
      <c r="A15" s="59">
        <v>2</v>
      </c>
      <c r="B15" s="123" t="s">
        <v>95</v>
      </c>
      <c r="C15" s="123"/>
      <c r="D15" s="60"/>
      <c r="E15" s="61"/>
      <c r="F15" s="107"/>
      <c r="G15" s="62"/>
      <c r="H15" s="61"/>
      <c r="I15" s="61"/>
      <c r="J15" s="63"/>
    </row>
    <row r="16" spans="1:10" ht="28.5">
      <c r="A16" s="53" t="s">
        <v>72</v>
      </c>
      <c r="B16" s="54" t="s">
        <v>96</v>
      </c>
      <c r="C16" s="64" t="s">
        <v>112</v>
      </c>
      <c r="D16" s="55" t="s">
        <v>120</v>
      </c>
      <c r="E16" s="56">
        <v>82</v>
      </c>
      <c r="F16" s="101">
        <v>0</v>
      </c>
      <c r="G16" s="104">
        <v>162</v>
      </c>
      <c r="H16" s="56">
        <f>((F16*$J$2)+F16)*E16</f>
        <v>0</v>
      </c>
      <c r="I16" s="56">
        <f>G16*E16</f>
        <v>13284</v>
      </c>
      <c r="J16" s="57">
        <f>I16</f>
        <v>13284</v>
      </c>
    </row>
    <row r="17" spans="1:10" ht="57">
      <c r="A17" s="53" t="s">
        <v>73</v>
      </c>
      <c r="B17" s="54" t="s">
        <v>96</v>
      </c>
      <c r="C17" s="54" t="s">
        <v>118</v>
      </c>
      <c r="D17" s="55" t="s">
        <v>14</v>
      </c>
      <c r="E17" s="56">
        <v>184</v>
      </c>
      <c r="F17" s="101">
        <v>0</v>
      </c>
      <c r="G17" s="104">
        <v>71.67</v>
      </c>
      <c r="H17" s="56">
        <f>((F17*$J$2)+F17)*E17</f>
        <v>0</v>
      </c>
      <c r="I17" s="56">
        <f>G17*E17</f>
        <v>13187.28</v>
      </c>
      <c r="J17" s="57">
        <f>I17</f>
        <v>13187.28</v>
      </c>
    </row>
    <row r="18" spans="1:10" ht="15">
      <c r="A18" s="65"/>
      <c r="B18" s="54"/>
      <c r="C18" s="64"/>
      <c r="D18" s="55"/>
      <c r="E18" s="56"/>
      <c r="F18" s="106"/>
      <c r="G18" s="66"/>
      <c r="H18" s="56"/>
      <c r="I18" s="56"/>
      <c r="J18" s="57"/>
    </row>
    <row r="19" spans="1:10" ht="15">
      <c r="A19" s="59">
        <v>3</v>
      </c>
      <c r="B19" s="123" t="s">
        <v>56</v>
      </c>
      <c r="C19" s="123"/>
      <c r="D19" s="67"/>
      <c r="E19" s="61"/>
      <c r="F19" s="107"/>
      <c r="G19" s="62"/>
      <c r="H19" s="61"/>
      <c r="I19" s="61"/>
      <c r="J19" s="63"/>
    </row>
    <row r="20" spans="1:10" ht="42.75">
      <c r="A20" s="68" t="s">
        <v>94</v>
      </c>
      <c r="B20" s="69" t="s">
        <v>91</v>
      </c>
      <c r="C20" s="70" t="s">
        <v>92</v>
      </c>
      <c r="D20" s="71" t="s">
        <v>93</v>
      </c>
      <c r="E20" s="56">
        <v>705.89</v>
      </c>
      <c r="F20" s="101">
        <v>7.29</v>
      </c>
      <c r="G20" s="102">
        <v>108.17</v>
      </c>
      <c r="H20" s="56">
        <f t="shared" si="0"/>
        <v>10234.75628709</v>
      </c>
      <c r="I20" s="56">
        <f t="shared" si="1"/>
        <v>76356.1213</v>
      </c>
      <c r="J20" s="57">
        <f t="shared" si="2"/>
        <v>103909.053104508</v>
      </c>
    </row>
    <row r="21" spans="1:10" ht="28.5">
      <c r="A21" s="68" t="s">
        <v>110</v>
      </c>
      <c r="B21" s="69" t="s">
        <v>58</v>
      </c>
      <c r="C21" s="69" t="s">
        <v>57</v>
      </c>
      <c r="D21" s="71" t="s">
        <v>14</v>
      </c>
      <c r="E21" s="56">
        <v>34.3</v>
      </c>
      <c r="F21" s="101">
        <v>8.56</v>
      </c>
      <c r="G21" s="102">
        <v>53.684</v>
      </c>
      <c r="H21" s="56">
        <f>((F21*$J$2)+F21)*E21</f>
        <v>583.9569512</v>
      </c>
      <c r="I21" s="56">
        <f>G21*E21</f>
        <v>1841.3611999999998</v>
      </c>
      <c r="J21" s="57">
        <f>((H21+I21)*$J$3)+(H21+I21)</f>
        <v>2910.38178144</v>
      </c>
    </row>
    <row r="22" spans="1:10" ht="28.5">
      <c r="A22" s="68" t="s">
        <v>123</v>
      </c>
      <c r="B22" s="72" t="s">
        <v>121</v>
      </c>
      <c r="C22" s="72" t="s">
        <v>126</v>
      </c>
      <c r="D22" s="71" t="s">
        <v>14</v>
      </c>
      <c r="E22" s="56">
        <v>120</v>
      </c>
      <c r="F22" s="101">
        <v>7.29</v>
      </c>
      <c r="G22" s="102">
        <v>32.3</v>
      </c>
      <c r="H22" s="56">
        <f>((F22*$J$2)+F22)*E22</f>
        <v>1739.8897200000001</v>
      </c>
      <c r="I22" s="56">
        <f>G22*E22</f>
        <v>3875.9999999999995</v>
      </c>
      <c r="J22" s="57">
        <f>((H22+I22)*$J$3)+(H22+I22)</f>
        <v>6739.067663999999</v>
      </c>
    </row>
    <row r="23" spans="1:10" ht="28.5">
      <c r="A23" s="68" t="s">
        <v>124</v>
      </c>
      <c r="B23" s="70" t="s">
        <v>122</v>
      </c>
      <c r="C23" s="70" t="s">
        <v>127</v>
      </c>
      <c r="D23" s="71" t="s">
        <v>119</v>
      </c>
      <c r="E23" s="56">
        <v>63.5</v>
      </c>
      <c r="F23" s="101">
        <v>10.93</v>
      </c>
      <c r="G23" s="102">
        <v>27.13</v>
      </c>
      <c r="H23" s="56">
        <f>((F23*$J$2)+F23)*E23</f>
        <v>1380.4059895</v>
      </c>
      <c r="I23" s="56">
        <f>G23*E23</f>
        <v>1722.7549999999999</v>
      </c>
      <c r="J23" s="57">
        <f>((H23+I23)*$J$3)+(H23+I23)</f>
        <v>3723.7931874</v>
      </c>
    </row>
    <row r="24" spans="1:10" ht="28.5">
      <c r="A24" s="68" t="s">
        <v>125</v>
      </c>
      <c r="B24" s="70" t="s">
        <v>63</v>
      </c>
      <c r="C24" s="70" t="s">
        <v>128</v>
      </c>
      <c r="D24" s="73" t="s">
        <v>119</v>
      </c>
      <c r="E24" s="56">
        <v>41</v>
      </c>
      <c r="F24" s="101">
        <v>15.83</v>
      </c>
      <c r="G24" s="102">
        <v>35.3</v>
      </c>
      <c r="H24" s="56">
        <f>((F24*$J$2)+F24)*E24</f>
        <v>1290.855767</v>
      </c>
      <c r="I24" s="56">
        <f>G24*E24</f>
        <v>1447.3</v>
      </c>
      <c r="J24" s="57">
        <f>((H24+I24)*$J$3)+(H24+I24)</f>
        <v>3285.7869204000003</v>
      </c>
    </row>
    <row r="25" spans="1:10" ht="15">
      <c r="A25" s="68"/>
      <c r="B25" s="70"/>
      <c r="C25" s="70"/>
      <c r="D25" s="73"/>
      <c r="E25" s="56"/>
      <c r="F25" s="106"/>
      <c r="G25" s="66"/>
      <c r="H25" s="56"/>
      <c r="I25" s="56"/>
      <c r="J25" s="57"/>
    </row>
    <row r="26" spans="1:10" ht="15">
      <c r="A26" s="59">
        <v>4</v>
      </c>
      <c r="B26" s="123" t="s">
        <v>25</v>
      </c>
      <c r="C26" s="123"/>
      <c r="D26" s="67"/>
      <c r="E26" s="61"/>
      <c r="F26" s="107"/>
      <c r="G26" s="62"/>
      <c r="H26" s="61"/>
      <c r="I26" s="61"/>
      <c r="J26" s="63"/>
    </row>
    <row r="27" spans="1:10" ht="28.5">
      <c r="A27" s="65" t="s">
        <v>140</v>
      </c>
      <c r="B27" s="54" t="s">
        <v>70</v>
      </c>
      <c r="C27" s="64" t="s">
        <v>71</v>
      </c>
      <c r="D27" s="55" t="s">
        <v>12</v>
      </c>
      <c r="E27" s="56">
        <v>418</v>
      </c>
      <c r="F27" s="101">
        <v>7.15</v>
      </c>
      <c r="G27" s="102">
        <v>5.23</v>
      </c>
      <c r="H27" s="56">
        <f aca="true" t="shared" si="3" ref="H27:H32">((F27*$J$2)+F27)*E27</f>
        <v>5944.22543</v>
      </c>
      <c r="I27" s="56">
        <f>G27*E27</f>
        <v>2186.1400000000003</v>
      </c>
      <c r="J27" s="57">
        <f>((H27+I27)*$J$3)+(H27+I27)</f>
        <v>9756.438516000002</v>
      </c>
    </row>
    <row r="28" spans="1:10" ht="42.75">
      <c r="A28" s="65" t="s">
        <v>141</v>
      </c>
      <c r="B28" s="54" t="s">
        <v>69</v>
      </c>
      <c r="C28" s="64" t="s">
        <v>81</v>
      </c>
      <c r="D28" s="55" t="s">
        <v>12</v>
      </c>
      <c r="E28" s="56">
        <v>418</v>
      </c>
      <c r="F28" s="101">
        <v>9.69</v>
      </c>
      <c r="G28" s="102">
        <v>12.74</v>
      </c>
      <c r="H28" s="56">
        <f t="shared" si="3"/>
        <v>8055.880338</v>
      </c>
      <c r="I28" s="56">
        <f>G28*E28</f>
        <v>5325.32</v>
      </c>
      <c r="J28" s="57">
        <f>((H28+I28)*$J$3)+(H28+I28)</f>
        <v>16057.440405599998</v>
      </c>
    </row>
    <row r="29" spans="1:10" ht="42.75">
      <c r="A29" s="65" t="s">
        <v>143</v>
      </c>
      <c r="B29" s="54" t="s">
        <v>74</v>
      </c>
      <c r="C29" s="64" t="s">
        <v>75</v>
      </c>
      <c r="D29" s="55" t="s">
        <v>12</v>
      </c>
      <c r="E29" s="56">
        <v>418</v>
      </c>
      <c r="F29" s="101">
        <v>5.95</v>
      </c>
      <c r="G29" s="102">
        <v>35.66</v>
      </c>
      <c r="H29" s="56">
        <f t="shared" si="3"/>
        <v>4946.59319</v>
      </c>
      <c r="I29" s="56">
        <f>G29*E29</f>
        <v>14905.88</v>
      </c>
      <c r="J29" s="57">
        <f>((H29+I29)*$J$3)+(H29+I29)</f>
        <v>23822.967827999997</v>
      </c>
    </row>
    <row r="30" spans="1:10" ht="42.75">
      <c r="A30" s="65" t="s">
        <v>144</v>
      </c>
      <c r="B30" s="54" t="s">
        <v>67</v>
      </c>
      <c r="C30" s="64" t="s">
        <v>68</v>
      </c>
      <c r="D30" s="55" t="s">
        <v>12</v>
      </c>
      <c r="E30" s="56">
        <v>56.61</v>
      </c>
      <c r="F30" s="101">
        <v>4.73</v>
      </c>
      <c r="G30" s="102">
        <v>13.7</v>
      </c>
      <c r="H30" s="56">
        <f t="shared" si="3"/>
        <v>532.55840517</v>
      </c>
      <c r="I30" s="56">
        <f>G30*E30</f>
        <v>775.5569999999999</v>
      </c>
      <c r="J30" s="57">
        <f>((H30+I30)*$J$3)+(H30+I30)</f>
        <v>1569.738486204</v>
      </c>
    </row>
    <row r="31" spans="1:10" ht="86.25">
      <c r="A31" s="65" t="s">
        <v>142</v>
      </c>
      <c r="B31" s="54" t="s">
        <v>103</v>
      </c>
      <c r="C31" s="64" t="s">
        <v>153</v>
      </c>
      <c r="D31" s="55" t="s">
        <v>12</v>
      </c>
      <c r="E31" s="56">
        <v>34.49</v>
      </c>
      <c r="F31" s="101">
        <v>5.38</v>
      </c>
      <c r="G31" s="102">
        <v>35.87</v>
      </c>
      <c r="H31" s="56">
        <f t="shared" si="3"/>
        <v>369.05272618000004</v>
      </c>
      <c r="I31" s="56">
        <f>G31*E31</f>
        <v>1237.1562999999999</v>
      </c>
      <c r="J31" s="57">
        <f>((H31+I31)*$J$3)+(H31+I31)</f>
        <v>1927.4508314159998</v>
      </c>
    </row>
    <row r="32" spans="1:10" ht="42.75">
      <c r="A32" s="65" t="s">
        <v>145</v>
      </c>
      <c r="B32" s="54" t="s">
        <v>103</v>
      </c>
      <c r="C32" s="64" t="s">
        <v>117</v>
      </c>
      <c r="D32" s="55" t="s">
        <v>12</v>
      </c>
      <c r="E32" s="56">
        <v>22.12</v>
      </c>
      <c r="F32" s="101">
        <v>5.38</v>
      </c>
      <c r="G32" s="102">
        <v>35.87</v>
      </c>
      <c r="H32" s="56">
        <f t="shared" si="3"/>
        <v>236.69023784</v>
      </c>
      <c r="I32" s="56">
        <f>G32*E32</f>
        <v>793.4444</v>
      </c>
      <c r="J32" s="57">
        <f>((H32+I32)*$J$3)+(H32+I32)</f>
        <v>1236.161565408</v>
      </c>
    </row>
    <row r="33" spans="1:10" ht="15">
      <c r="A33" s="65"/>
      <c r="B33" s="54"/>
      <c r="C33" s="64"/>
      <c r="D33" s="55"/>
      <c r="E33" s="56"/>
      <c r="F33" s="106"/>
      <c r="G33" s="66"/>
      <c r="H33" s="56"/>
      <c r="I33" s="56"/>
      <c r="J33" s="57"/>
    </row>
    <row r="34" spans="1:10" ht="15">
      <c r="A34" s="59">
        <v>5</v>
      </c>
      <c r="B34" s="123" t="s">
        <v>66</v>
      </c>
      <c r="C34" s="123"/>
      <c r="D34" s="67"/>
      <c r="E34" s="61"/>
      <c r="F34" s="107"/>
      <c r="G34" s="62"/>
      <c r="H34" s="61"/>
      <c r="I34" s="61"/>
      <c r="J34" s="63"/>
    </row>
    <row r="35" spans="1:10" ht="42.75">
      <c r="A35" s="74" t="s">
        <v>146</v>
      </c>
      <c r="B35" s="54" t="s">
        <v>63</v>
      </c>
      <c r="C35" s="64" t="s">
        <v>131</v>
      </c>
      <c r="D35" s="55" t="s">
        <v>14</v>
      </c>
      <c r="E35" s="56">
        <v>12</v>
      </c>
      <c r="F35" s="101">
        <v>41.81</v>
      </c>
      <c r="G35" s="102">
        <v>194.28</v>
      </c>
      <c r="H35" s="56">
        <f>((F35*$J$2)+F35)*E35</f>
        <v>997.8709080000001</v>
      </c>
      <c r="I35" s="56">
        <f>G35*E35</f>
        <v>2331.36</v>
      </c>
      <c r="J35" s="57">
        <f>((H35+I35)*$J$3)+(H35+I35)</f>
        <v>3995.0770896000004</v>
      </c>
    </row>
    <row r="36" spans="1:10" ht="15">
      <c r="A36" s="74" t="s">
        <v>147</v>
      </c>
      <c r="B36" s="69" t="s">
        <v>63</v>
      </c>
      <c r="C36" s="64" t="s">
        <v>76</v>
      </c>
      <c r="D36" s="71" t="s">
        <v>89</v>
      </c>
      <c r="E36" s="56">
        <v>2</v>
      </c>
      <c r="F36" s="101">
        <v>0</v>
      </c>
      <c r="G36" s="102">
        <v>350</v>
      </c>
      <c r="H36" s="56">
        <f>((F36*$J$2)+F36)*E36</f>
        <v>0</v>
      </c>
      <c r="I36" s="56">
        <f>G36*E36</f>
        <v>700</v>
      </c>
      <c r="J36" s="57">
        <f>((H36+I36)*$J$3)+(H36+I36)</f>
        <v>840</v>
      </c>
    </row>
    <row r="37" spans="1:10" ht="15">
      <c r="A37" s="65"/>
      <c r="B37" s="75"/>
      <c r="C37" s="76"/>
      <c r="D37" s="77"/>
      <c r="E37" s="78"/>
      <c r="F37" s="108"/>
      <c r="G37" s="102"/>
      <c r="H37" s="66"/>
      <c r="I37" s="66"/>
      <c r="J37" s="79"/>
    </row>
    <row r="38" spans="1:10" ht="13.5" customHeight="1">
      <c r="A38" s="59">
        <v>6</v>
      </c>
      <c r="B38" s="123" t="s">
        <v>59</v>
      </c>
      <c r="C38" s="123"/>
      <c r="D38" s="125"/>
      <c r="E38" s="125"/>
      <c r="F38" s="125"/>
      <c r="G38" s="125"/>
      <c r="H38" s="125"/>
      <c r="I38" s="125"/>
      <c r="J38" s="80"/>
    </row>
    <row r="39" spans="1:10" ht="15">
      <c r="A39" s="74"/>
      <c r="B39" s="126" t="s">
        <v>64</v>
      </c>
      <c r="C39" s="126"/>
      <c r="D39" s="71"/>
      <c r="E39" s="56"/>
      <c r="F39" s="106"/>
      <c r="G39" s="58"/>
      <c r="H39" s="56"/>
      <c r="I39" s="56"/>
      <c r="J39" s="57"/>
    </row>
    <row r="40" spans="1:10" ht="15">
      <c r="A40" s="74" t="s">
        <v>148</v>
      </c>
      <c r="B40" s="54" t="s">
        <v>82</v>
      </c>
      <c r="C40" s="64" t="s">
        <v>83</v>
      </c>
      <c r="D40" s="55" t="s">
        <v>14</v>
      </c>
      <c r="E40" s="56">
        <v>205</v>
      </c>
      <c r="F40" s="101">
        <v>16.84</v>
      </c>
      <c r="G40" s="104">
        <v>13.54</v>
      </c>
      <c r="H40" s="56">
        <f>((F40*$J$2)+F40)*E40</f>
        <v>6866.080580000001</v>
      </c>
      <c r="I40" s="56">
        <f>G40*E40</f>
        <v>2775.7</v>
      </c>
      <c r="J40" s="57">
        <f>((H40+I40)*$J$3)+(H40+I40)</f>
        <v>11570.136696000001</v>
      </c>
    </row>
    <row r="41" spans="1:10" ht="15">
      <c r="A41" s="74" t="s">
        <v>149</v>
      </c>
      <c r="B41" s="70" t="s">
        <v>85</v>
      </c>
      <c r="C41" s="64" t="s">
        <v>86</v>
      </c>
      <c r="D41" s="55" t="s">
        <v>26</v>
      </c>
      <c r="E41" s="56">
        <v>8</v>
      </c>
      <c r="F41" s="101">
        <v>0.91</v>
      </c>
      <c r="G41" s="104">
        <v>26.37</v>
      </c>
      <c r="H41" s="56">
        <f>((F41*$J$2)+F41)*E41</f>
        <v>14.479192000000001</v>
      </c>
      <c r="I41" s="56">
        <f>G41*E41</f>
        <v>210.96</v>
      </c>
      <c r="J41" s="57">
        <f>((H41+I41)*$J$3)+(H41+I41)</f>
        <v>270.52703040000006</v>
      </c>
    </row>
    <row r="42" spans="1:10" ht="15">
      <c r="A42" s="74" t="s">
        <v>150</v>
      </c>
      <c r="B42" s="54" t="s">
        <v>88</v>
      </c>
      <c r="C42" s="64" t="s">
        <v>90</v>
      </c>
      <c r="D42" s="55" t="s">
        <v>14</v>
      </c>
      <c r="E42" s="56">
        <v>80</v>
      </c>
      <c r="F42" s="101">
        <v>13.72</v>
      </c>
      <c r="G42" s="102">
        <v>51.11</v>
      </c>
      <c r="H42" s="56">
        <f>((F42*$J$2)+F42)*E42</f>
        <v>2183.0166400000003</v>
      </c>
      <c r="I42" s="56">
        <f>G42*E42</f>
        <v>4088.8</v>
      </c>
      <c r="J42" s="57">
        <f>((H42+I42)*$J$3)+(H42+I42)</f>
        <v>7526.179968000001</v>
      </c>
    </row>
    <row r="43" spans="1:10" ht="15">
      <c r="A43" s="53"/>
      <c r="B43" s="81"/>
      <c r="C43" s="54"/>
      <c r="D43" s="55"/>
      <c r="E43" s="56"/>
      <c r="F43" s="106"/>
      <c r="G43" s="58"/>
      <c r="H43" s="56"/>
      <c r="I43" s="56"/>
      <c r="J43" s="57"/>
    </row>
    <row r="44" spans="1:10" ht="15">
      <c r="A44" s="59">
        <v>7</v>
      </c>
      <c r="B44" s="123" t="s">
        <v>27</v>
      </c>
      <c r="C44" s="123"/>
      <c r="D44" s="82"/>
      <c r="E44" s="61"/>
      <c r="F44" s="107"/>
      <c r="G44" s="83"/>
      <c r="H44" s="61"/>
      <c r="I44" s="61"/>
      <c r="J44" s="63"/>
    </row>
    <row r="45" spans="1:10" ht="28.5">
      <c r="A45" s="84" t="s">
        <v>151</v>
      </c>
      <c r="B45" s="54" t="s">
        <v>77</v>
      </c>
      <c r="C45" s="54" t="s">
        <v>78</v>
      </c>
      <c r="D45" s="55" t="s">
        <v>13</v>
      </c>
      <c r="E45" s="85">
        <v>1</v>
      </c>
      <c r="F45" s="103">
        <v>1.87</v>
      </c>
      <c r="G45" s="105">
        <v>2.05</v>
      </c>
      <c r="H45" s="85">
        <f>((F45*$J$2)+F45)*E45</f>
        <v>3.7192430000000005</v>
      </c>
      <c r="I45" s="85">
        <f>G45*E45</f>
        <v>2.05</v>
      </c>
      <c r="J45" s="86">
        <f>((H45+I45)*$J$3)+(H45+I45)</f>
        <v>6.9230916</v>
      </c>
    </row>
    <row r="46" spans="1:10" ht="28.5">
      <c r="A46" s="84" t="s">
        <v>152</v>
      </c>
      <c r="B46" s="54" t="s">
        <v>79</v>
      </c>
      <c r="C46" s="54" t="s">
        <v>80</v>
      </c>
      <c r="D46" s="55" t="s">
        <v>13</v>
      </c>
      <c r="E46" s="85">
        <v>1</v>
      </c>
      <c r="F46" s="103">
        <v>9.17</v>
      </c>
      <c r="G46" s="105">
        <v>10.62</v>
      </c>
      <c r="H46" s="85">
        <f>((F46*$J$2)+F46)*E46</f>
        <v>18.238213000000002</v>
      </c>
      <c r="I46" s="85">
        <f>G46*E46</f>
        <v>10.62</v>
      </c>
      <c r="J46" s="86">
        <f>((H46+I46)*$J$3)+(H46+I46)</f>
        <v>34.6298556</v>
      </c>
    </row>
    <row r="47" spans="1:10" ht="15">
      <c r="A47" s="87"/>
      <c r="B47" s="88"/>
      <c r="C47" s="88"/>
      <c r="D47" s="89"/>
      <c r="E47" s="56"/>
      <c r="F47" s="106"/>
      <c r="G47" s="90"/>
      <c r="H47" s="56"/>
      <c r="I47" s="56"/>
      <c r="J47" s="57"/>
    </row>
    <row r="48" spans="1:10" ht="15">
      <c r="A48" s="59">
        <v>8</v>
      </c>
      <c r="B48" s="123" t="s">
        <v>60</v>
      </c>
      <c r="C48" s="123"/>
      <c r="D48" s="82"/>
      <c r="E48" s="61"/>
      <c r="F48" s="107"/>
      <c r="G48" s="83"/>
      <c r="H48" s="61"/>
      <c r="I48" s="61"/>
      <c r="J48" s="63"/>
    </row>
    <row r="49" spans="1:10" ht="15">
      <c r="A49" s="84" t="s">
        <v>105</v>
      </c>
      <c r="B49" s="91" t="s">
        <v>62</v>
      </c>
      <c r="C49" s="54" t="s">
        <v>61</v>
      </c>
      <c r="D49" s="55" t="s">
        <v>13</v>
      </c>
      <c r="E49" s="56">
        <v>673.65</v>
      </c>
      <c r="F49" s="101">
        <v>4.55</v>
      </c>
      <c r="G49" s="101">
        <v>19.8563</v>
      </c>
      <c r="H49" s="56">
        <f>((F49*$J$2)+F49)*E49</f>
        <v>6096.19230675</v>
      </c>
      <c r="I49" s="56">
        <f>G49*E49</f>
        <v>13376.196495</v>
      </c>
      <c r="J49" s="57">
        <f>((H49+I49)*$J$3)+(H49+I49)</f>
        <v>23366.8665621</v>
      </c>
    </row>
    <row r="50" spans="1:10" ht="28.5">
      <c r="A50" s="84" t="s">
        <v>106</v>
      </c>
      <c r="B50" s="54" t="s">
        <v>55</v>
      </c>
      <c r="C50" s="54" t="s">
        <v>113</v>
      </c>
      <c r="D50" s="55" t="s">
        <v>15</v>
      </c>
      <c r="E50" s="56">
        <v>3871</v>
      </c>
      <c r="F50" s="101">
        <v>0</v>
      </c>
      <c r="G50" s="102">
        <v>17.04</v>
      </c>
      <c r="H50" s="56">
        <f>((F50*$J$2)+F50)*E50</f>
        <v>0</v>
      </c>
      <c r="I50" s="56">
        <f>G50*E50</f>
        <v>65961.84</v>
      </c>
      <c r="J50" s="57">
        <f>((H50+I50)*$J$3)+(H50+I50)</f>
        <v>79154.208</v>
      </c>
    </row>
    <row r="51" spans="1:10" ht="15">
      <c r="A51" s="84" t="s">
        <v>107</v>
      </c>
      <c r="B51" s="92" t="s">
        <v>116</v>
      </c>
      <c r="C51" s="93" t="s">
        <v>115</v>
      </c>
      <c r="D51" s="66" t="s">
        <v>114</v>
      </c>
      <c r="E51" s="56">
        <v>414</v>
      </c>
      <c r="F51" s="101">
        <v>0</v>
      </c>
      <c r="G51" s="102">
        <v>7.59</v>
      </c>
      <c r="H51" s="56">
        <f>((F51*$J$2)+F51)*E51</f>
        <v>0</v>
      </c>
      <c r="I51" s="56">
        <f>G51*E51</f>
        <v>3142.2599999999998</v>
      </c>
      <c r="J51" s="57">
        <f>((H51+I51)*$J$3)+(H51+I51)</f>
        <v>3770.7119999999995</v>
      </c>
    </row>
    <row r="52" spans="1:10" ht="15">
      <c r="A52" s="94"/>
      <c r="B52" s="92"/>
      <c r="C52" s="93"/>
      <c r="D52" s="66"/>
      <c r="E52" s="56"/>
      <c r="F52" s="106"/>
      <c r="G52" s="66"/>
      <c r="H52" s="56"/>
      <c r="I52" s="56"/>
      <c r="J52" s="57"/>
    </row>
    <row r="53" spans="1:10" ht="15">
      <c r="A53" s="59">
        <v>9</v>
      </c>
      <c r="B53" s="83" t="s">
        <v>33</v>
      </c>
      <c r="C53" s="83"/>
      <c r="D53" s="95"/>
      <c r="E53" s="61"/>
      <c r="F53" s="107"/>
      <c r="G53" s="96"/>
      <c r="H53" s="61"/>
      <c r="I53" s="61"/>
      <c r="J53" s="63"/>
    </row>
    <row r="54" spans="1:10" ht="42.75">
      <c r="A54" s="84" t="s">
        <v>98</v>
      </c>
      <c r="B54" s="54" t="s">
        <v>28</v>
      </c>
      <c r="C54" s="54" t="s">
        <v>132</v>
      </c>
      <c r="D54" s="66" t="s">
        <v>12</v>
      </c>
      <c r="E54" s="56">
        <v>860.46</v>
      </c>
      <c r="F54" s="101">
        <v>12.2</v>
      </c>
      <c r="G54" s="102">
        <v>9.63</v>
      </c>
      <c r="H54" s="56">
        <f>((F54*$J$2)+F54)*E54</f>
        <v>20878.7005068</v>
      </c>
      <c r="I54" s="56">
        <f>G54*E54</f>
        <v>8286.229800000001</v>
      </c>
      <c r="J54" s="57">
        <f>((H54+I54)*$J$3)+(H54+I54)</f>
        <v>34997.916368160004</v>
      </c>
    </row>
    <row r="55" spans="1:10" ht="42.75">
      <c r="A55" s="84" t="s">
        <v>99</v>
      </c>
      <c r="B55" s="54" t="s">
        <v>97</v>
      </c>
      <c r="C55" s="64" t="s">
        <v>102</v>
      </c>
      <c r="D55" s="66" t="s">
        <v>12</v>
      </c>
      <c r="E55" s="56">
        <v>2665.39</v>
      </c>
      <c r="F55" s="101">
        <v>6.94</v>
      </c>
      <c r="G55" s="102">
        <v>5.91</v>
      </c>
      <c r="H55" s="56">
        <f>((F55*$J$2)+F55)*E55</f>
        <v>36790.28754674</v>
      </c>
      <c r="I55" s="56">
        <f>G55*E55</f>
        <v>15752.454899999999</v>
      </c>
      <c r="J55" s="57">
        <f>((H55+I55)*$J$3)+(H55+I55)</f>
        <v>63051.290936088</v>
      </c>
    </row>
    <row r="56" spans="1:10" ht="15">
      <c r="A56" s="84"/>
      <c r="B56" s="54"/>
      <c r="C56" s="64"/>
      <c r="D56" s="66"/>
      <c r="E56" s="56"/>
      <c r="F56" s="106"/>
      <c r="G56" s="66"/>
      <c r="H56" s="56"/>
      <c r="I56" s="56"/>
      <c r="J56" s="57"/>
    </row>
    <row r="57" spans="1:10" ht="15">
      <c r="A57" s="97">
        <v>10</v>
      </c>
      <c r="B57" s="98" t="s">
        <v>108</v>
      </c>
      <c r="C57" s="99"/>
      <c r="D57" s="95"/>
      <c r="E57" s="61"/>
      <c r="F57" s="107"/>
      <c r="G57" s="96"/>
      <c r="H57" s="61"/>
      <c r="I57" s="61"/>
      <c r="J57" s="63"/>
    </row>
    <row r="58" spans="1:10" ht="99.75">
      <c r="A58" s="94" t="s">
        <v>100</v>
      </c>
      <c r="B58" s="76" t="s">
        <v>96</v>
      </c>
      <c r="C58" s="69" t="s">
        <v>111</v>
      </c>
      <c r="D58" s="66" t="s">
        <v>109</v>
      </c>
      <c r="E58" s="56">
        <v>1</v>
      </c>
      <c r="F58" s="101">
        <v>0</v>
      </c>
      <c r="G58" s="102">
        <v>35000</v>
      </c>
      <c r="H58" s="56">
        <f>((F58*$J$2)+F58)*E58</f>
        <v>0</v>
      </c>
      <c r="I58" s="56">
        <f>G58*E58</f>
        <v>35000</v>
      </c>
      <c r="J58" s="57">
        <f>I58</f>
        <v>35000</v>
      </c>
    </row>
    <row r="59" spans="1:10" ht="15">
      <c r="A59" s="94"/>
      <c r="B59" s="76"/>
      <c r="C59" s="69"/>
      <c r="D59" s="66"/>
      <c r="E59" s="56"/>
      <c r="F59" s="106"/>
      <c r="G59" s="66"/>
      <c r="H59" s="56"/>
      <c r="I59" s="56"/>
      <c r="J59" s="57"/>
    </row>
    <row r="60" spans="1:10" ht="15">
      <c r="A60" s="97">
        <v>11</v>
      </c>
      <c r="B60" s="98" t="s">
        <v>29</v>
      </c>
      <c r="C60" s="99"/>
      <c r="D60" s="95"/>
      <c r="E60" s="61"/>
      <c r="F60" s="107"/>
      <c r="G60" s="96"/>
      <c r="H60" s="61"/>
      <c r="I60" s="61"/>
      <c r="J60" s="63"/>
    </row>
    <row r="61" spans="1:10" ht="15">
      <c r="A61" s="84" t="s">
        <v>101</v>
      </c>
      <c r="B61" s="54" t="s">
        <v>18</v>
      </c>
      <c r="C61" s="54" t="s">
        <v>19</v>
      </c>
      <c r="D61" s="55" t="s">
        <v>12</v>
      </c>
      <c r="E61" s="56">
        <v>816</v>
      </c>
      <c r="F61" s="101">
        <v>2.45</v>
      </c>
      <c r="G61" s="102">
        <v>0</v>
      </c>
      <c r="H61" s="56">
        <f>((F61*$J$2)+F61)*E61</f>
        <v>3976.2088800000006</v>
      </c>
      <c r="I61" s="56">
        <f>G61*E61</f>
        <v>0</v>
      </c>
      <c r="J61" s="57">
        <f>((H61+I61)*$J$3)+(H61+I61)</f>
        <v>4771.450656000001</v>
      </c>
    </row>
    <row r="62" spans="1:10" ht="15">
      <c r="A62" s="94"/>
      <c r="B62" s="100"/>
      <c r="C62" s="76"/>
      <c r="D62" s="77"/>
      <c r="E62" s="56"/>
      <c r="F62" s="56"/>
      <c r="G62" s="66"/>
      <c r="H62" s="56"/>
      <c r="I62" s="56"/>
      <c r="J62" s="57"/>
    </row>
    <row r="63" spans="1:10" ht="15">
      <c r="A63" s="120" t="s">
        <v>32</v>
      </c>
      <c r="B63" s="120"/>
      <c r="C63" s="120"/>
      <c r="D63" s="120"/>
      <c r="E63" s="120"/>
      <c r="F63" s="120"/>
      <c r="G63" s="120"/>
      <c r="H63" s="120"/>
      <c r="I63" s="120"/>
      <c r="J63" s="36">
        <f>SUM(J7:J62)</f>
        <v>498519.049306376</v>
      </c>
    </row>
  </sheetData>
  <sheetProtection sheet="1" objects="1" scenarios="1"/>
  <mergeCells count="22">
    <mergeCell ref="A63:I63"/>
    <mergeCell ref="D3:F3"/>
    <mergeCell ref="J4:J5"/>
    <mergeCell ref="B48:C48"/>
    <mergeCell ref="B6:C6"/>
    <mergeCell ref="B44:C44"/>
    <mergeCell ref="B26:C26"/>
    <mergeCell ref="D38:I38"/>
    <mergeCell ref="B34:C34"/>
    <mergeCell ref="B38:C38"/>
    <mergeCell ref="B15:C15"/>
    <mergeCell ref="B39:C39"/>
    <mergeCell ref="B19:C19"/>
    <mergeCell ref="G1:I1"/>
    <mergeCell ref="A1:C1"/>
    <mergeCell ref="G2:I2"/>
    <mergeCell ref="A4:A5"/>
    <mergeCell ref="B4:B5"/>
    <mergeCell ref="A2:C3"/>
    <mergeCell ref="C4:C5"/>
    <mergeCell ref="F4:G4"/>
    <mergeCell ref="H4:I4"/>
  </mergeCells>
  <printOptions/>
  <pageMargins left="0.7874015748031497" right="0.9347826086956522" top="1.2608695652173914" bottom="0.984251968503937" header="0.5118110236220472" footer="0.5118110236220472"/>
  <pageSetup horizontalDpi="600" verticalDpi="600" orientation="landscape" paperSize="9" scale="70" r:id="rId1"/>
  <headerFooter>
    <oddHeader>&amp;CPLANILHA DE REFERÊNCIA DE CUSTOS
&amp;"Arial,Negrito"REFORMA COBERTURA - BLOCO A - ALTA TENSÃO&amp;"Arial,Normal"
&amp;R&amp;"Arial,Negrito"IEE - USP
&amp;"Arial,Normal"Cidade Universitária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4">
      <selection activeCell="B2" sqref="B2:C2"/>
    </sheetView>
  </sheetViews>
  <sheetFormatPr defaultColWidth="9.140625" defaultRowHeight="12.75"/>
  <cols>
    <col min="1" max="1" width="9.7109375" style="0" customWidth="1"/>
    <col min="2" max="2" width="34.140625" style="0" customWidth="1"/>
    <col min="3" max="3" width="10.140625" style="0" bestFit="1" customWidth="1"/>
    <col min="5" max="5" width="10.28125" style="0" customWidth="1"/>
    <col min="6" max="6" width="9.8515625" style="0" customWidth="1"/>
    <col min="9" max="9" width="12.140625" style="0" customWidth="1"/>
  </cols>
  <sheetData>
    <row r="1" spans="1:9" ht="12.75">
      <c r="A1" s="23"/>
      <c r="B1" s="23"/>
      <c r="C1" s="23"/>
      <c r="D1" s="24"/>
      <c r="E1" s="23"/>
      <c r="F1" s="23"/>
      <c r="G1" s="23"/>
      <c r="H1" s="23"/>
      <c r="I1" s="23"/>
    </row>
    <row r="2" spans="1:9" ht="21.75" customHeight="1">
      <c r="A2" s="136"/>
      <c r="B2" s="137"/>
      <c r="C2" s="138"/>
      <c r="D2" s="25" t="s">
        <v>54</v>
      </c>
      <c r="E2" s="26" t="s">
        <v>53</v>
      </c>
      <c r="F2" s="131" t="s">
        <v>51</v>
      </c>
      <c r="G2" s="132"/>
      <c r="H2" s="133"/>
      <c r="I2" s="9">
        <f>PLANILHA!J1</f>
        <v>498519.049306376</v>
      </c>
    </row>
    <row r="3" spans="1:9" ht="19.5" customHeight="1">
      <c r="A3" s="136"/>
      <c r="B3" s="146" t="s">
        <v>139</v>
      </c>
      <c r="C3" s="147"/>
      <c r="D3" s="27">
        <v>2</v>
      </c>
      <c r="E3" s="13">
        <f>PLANILHA!E2</f>
        <v>44002</v>
      </c>
      <c r="F3" s="139" t="s">
        <v>17</v>
      </c>
      <c r="G3" s="140"/>
      <c r="H3" s="141"/>
      <c r="I3" s="10">
        <f>PLANILHA!J2</f>
        <v>0.9889</v>
      </c>
    </row>
    <row r="4" spans="1:9" ht="21" customHeight="1">
      <c r="A4" s="28"/>
      <c r="B4" s="29"/>
      <c r="C4" s="29"/>
      <c r="E4" s="129" t="s">
        <v>22</v>
      </c>
      <c r="F4" s="130"/>
      <c r="G4" s="11" t="s">
        <v>31</v>
      </c>
      <c r="H4" s="14" t="s">
        <v>20</v>
      </c>
      <c r="I4" s="12">
        <f>PLANILHA!J3</f>
        <v>0.2</v>
      </c>
    </row>
    <row r="5" spans="1:9" ht="12.75">
      <c r="A5" s="148" t="s">
        <v>0</v>
      </c>
      <c r="B5" s="149" t="s">
        <v>133</v>
      </c>
      <c r="C5" s="150" t="s">
        <v>134</v>
      </c>
      <c r="D5" s="142" t="s">
        <v>3</v>
      </c>
      <c r="E5" s="144" t="s">
        <v>4</v>
      </c>
      <c r="F5" s="144" t="s">
        <v>5</v>
      </c>
      <c r="G5" s="144" t="s">
        <v>6</v>
      </c>
      <c r="H5" s="144" t="s">
        <v>7</v>
      </c>
      <c r="I5" s="127" t="s">
        <v>135</v>
      </c>
    </row>
    <row r="6" spans="1:9" ht="12.75">
      <c r="A6" s="148"/>
      <c r="B6" s="149"/>
      <c r="C6" s="150"/>
      <c r="D6" s="143"/>
      <c r="E6" s="145"/>
      <c r="F6" s="145"/>
      <c r="G6" s="145"/>
      <c r="H6" s="145"/>
      <c r="I6" s="128"/>
    </row>
    <row r="7" spans="1:9" ht="12.75">
      <c r="A7" s="15"/>
      <c r="B7" s="15"/>
      <c r="C7" s="15"/>
      <c r="D7" s="15"/>
      <c r="E7" s="15"/>
      <c r="F7" s="15"/>
      <c r="G7" s="15"/>
      <c r="H7" s="15"/>
      <c r="I7" s="15"/>
    </row>
    <row r="8" spans="1:9" ht="12.75">
      <c r="A8" s="15"/>
      <c r="B8" s="15" t="str">
        <f>PLANILHA!B6</f>
        <v>Serviços Preliminares</v>
      </c>
      <c r="C8" s="16">
        <f>SUM(PLANILHA!J7:J14)</f>
        <v>28753.570762451996</v>
      </c>
      <c r="D8" s="17">
        <f>(C8/$C$41)</f>
        <v>0.05767797800797948</v>
      </c>
      <c r="E8" s="18">
        <f>C8*E9</f>
        <v>28753.570762451996</v>
      </c>
      <c r="F8" s="15"/>
      <c r="G8" s="15"/>
      <c r="H8" s="15"/>
      <c r="I8" s="15"/>
    </row>
    <row r="9" spans="1:9" ht="12.75">
      <c r="A9" s="15"/>
      <c r="B9" s="15"/>
      <c r="C9" s="15"/>
      <c r="D9" s="15"/>
      <c r="E9" s="19">
        <v>1</v>
      </c>
      <c r="F9" s="15"/>
      <c r="G9" s="15"/>
      <c r="H9" s="15"/>
      <c r="I9" s="15"/>
    </row>
    <row r="10" spans="1:9" ht="12.75">
      <c r="A10" s="15"/>
      <c r="B10" s="15"/>
      <c r="C10" s="15"/>
      <c r="D10" s="15"/>
      <c r="E10" s="15"/>
      <c r="F10" s="15"/>
      <c r="G10" s="15"/>
      <c r="H10" s="15"/>
      <c r="I10" s="15"/>
    </row>
    <row r="11" spans="1:9" ht="12.75">
      <c r="A11" s="15"/>
      <c r="B11" s="20" t="str">
        <f>PLANILHA!B15</f>
        <v>Ancoragem e Linha de vida</v>
      </c>
      <c r="C11" s="16">
        <f>SUM(PLANILHA!J16:J18)</f>
        <v>26471.28</v>
      </c>
      <c r="D11" s="17">
        <f>(C11/$C$41)</f>
        <v>0.05309983647933077</v>
      </c>
      <c r="E11" s="18">
        <f>C11*E12</f>
        <v>26471.28</v>
      </c>
      <c r="F11" s="15"/>
      <c r="G11" s="15"/>
      <c r="H11" s="15"/>
      <c r="I11" s="15"/>
    </row>
    <row r="12" spans="1:9" ht="12.75">
      <c r="A12" s="15"/>
      <c r="B12" s="15"/>
      <c r="C12" s="15"/>
      <c r="D12" s="15"/>
      <c r="E12" s="19">
        <v>1</v>
      </c>
      <c r="F12" s="15"/>
      <c r="G12" s="15"/>
      <c r="H12" s="15"/>
      <c r="I12" s="15"/>
    </row>
    <row r="13" spans="1:9" ht="12.75">
      <c r="A13" s="15"/>
      <c r="B13" s="15"/>
      <c r="C13" s="15"/>
      <c r="D13" s="15"/>
      <c r="E13" s="15"/>
      <c r="F13" s="15"/>
      <c r="G13" s="15"/>
      <c r="H13" s="15"/>
      <c r="I13" s="15"/>
    </row>
    <row r="14" spans="1:9" ht="12.75">
      <c r="A14" s="15"/>
      <c r="B14" s="20" t="str">
        <f>PLANILHA!B19</f>
        <v>Cobertura</v>
      </c>
      <c r="C14" s="16">
        <f>SUM(PLANILHA!J20:J24)</f>
        <v>120568.082657748</v>
      </c>
      <c r="D14" s="17">
        <f>(C14/$C$41)</f>
        <v>0.24185250859621654</v>
      </c>
      <c r="E14" s="31"/>
      <c r="F14" s="18">
        <f>$C14*F15</f>
        <v>48227.23306309921</v>
      </c>
      <c r="G14" s="18">
        <f>$C14*G15</f>
        <v>48227.23306309921</v>
      </c>
      <c r="H14" s="18">
        <f>$C14*H15</f>
        <v>24113.616531549604</v>
      </c>
      <c r="I14" s="15"/>
    </row>
    <row r="15" spans="1:9" ht="12.75">
      <c r="A15" s="15"/>
      <c r="B15" s="15"/>
      <c r="C15" s="15"/>
      <c r="D15" s="15"/>
      <c r="E15" s="32"/>
      <c r="F15" s="19">
        <v>0.4</v>
      </c>
      <c r="G15" s="19">
        <v>0.4</v>
      </c>
      <c r="H15" s="19">
        <v>0.2</v>
      </c>
      <c r="I15" s="15"/>
    </row>
    <row r="16" spans="1:9" ht="12.75">
      <c r="A16" s="15"/>
      <c r="B16" s="15"/>
      <c r="C16" s="15"/>
      <c r="D16" s="15"/>
      <c r="E16" s="15"/>
      <c r="F16" s="15"/>
      <c r="G16" s="15"/>
      <c r="H16" s="15"/>
      <c r="I16" s="15"/>
    </row>
    <row r="17" spans="1:9" ht="12.75">
      <c r="A17" s="15"/>
      <c r="B17" s="20" t="str">
        <f>PLANILHA!B26</f>
        <v>Impermeabilização</v>
      </c>
      <c r="C17" s="16">
        <f>SUM(PLANILHA!J27:J32)</f>
        <v>54370.19763262799</v>
      </c>
      <c r="D17" s="17">
        <f>(C17/$C$41)</f>
        <v>0.1090634303910292</v>
      </c>
      <c r="E17" s="18">
        <f>$C17*E18</f>
        <v>5437.0197632628</v>
      </c>
      <c r="F17" s="18">
        <f>$C17*F18</f>
        <v>32622.118579576792</v>
      </c>
      <c r="G17" s="18">
        <f>$C17*G18</f>
        <v>10874.0395265256</v>
      </c>
      <c r="H17" s="18">
        <f>$C17*H18</f>
        <v>5437.0197632628</v>
      </c>
      <c r="I17" s="15"/>
    </row>
    <row r="18" spans="1:9" ht="12.75">
      <c r="A18" s="15"/>
      <c r="B18" s="15"/>
      <c r="C18" s="15"/>
      <c r="D18" s="15"/>
      <c r="E18" s="19">
        <v>0.1</v>
      </c>
      <c r="F18" s="19">
        <v>0.6</v>
      </c>
      <c r="G18" s="19">
        <v>0.2</v>
      </c>
      <c r="H18" s="19">
        <v>0.1</v>
      </c>
      <c r="I18" s="15"/>
    </row>
    <row r="19" spans="1:9" ht="12.75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12.75">
      <c r="A20" s="15"/>
      <c r="B20" s="20" t="str">
        <f>PLANILHA!B34</f>
        <v>Elementos Metálicos</v>
      </c>
      <c r="C20" s="16">
        <f>SUM(PLANILHA!J35:J37)</f>
        <v>4835.0770896</v>
      </c>
      <c r="D20" s="17">
        <f>(C20/$C$41)</f>
        <v>0.009698881309204486</v>
      </c>
      <c r="E20" s="18">
        <f>$C20*E21</f>
        <v>967.0154179200001</v>
      </c>
      <c r="F20" s="18">
        <f>$C20*F21</f>
        <v>3868.0616716800005</v>
      </c>
      <c r="G20" s="15"/>
      <c r="H20" s="15"/>
      <c r="I20" s="15"/>
    </row>
    <row r="21" spans="1:9" ht="12.75">
      <c r="A21" s="15"/>
      <c r="B21" s="15"/>
      <c r="C21" s="15"/>
      <c r="D21" s="15"/>
      <c r="E21" s="19">
        <v>0.2</v>
      </c>
      <c r="F21" s="19">
        <v>0.8</v>
      </c>
      <c r="G21" s="15"/>
      <c r="H21" s="15"/>
      <c r="I21" s="15"/>
    </row>
    <row r="22" spans="1:9" ht="12.75">
      <c r="A22" s="15"/>
      <c r="B22" s="15"/>
      <c r="C22" s="15"/>
      <c r="D22" s="15"/>
      <c r="E22" s="15"/>
      <c r="F22" s="15"/>
      <c r="G22" s="15"/>
      <c r="H22" s="15"/>
      <c r="I22" s="15"/>
    </row>
    <row r="23" spans="1:9" ht="12.75">
      <c r="A23" s="15"/>
      <c r="B23" s="20" t="str">
        <f>PLANILHA!B38</f>
        <v>Sistemas Hidráulicos</v>
      </c>
      <c r="C23" s="16">
        <f>SUM(PLANILHA!J40:J43)</f>
        <v>19366.843694400002</v>
      </c>
      <c r="D23" s="17">
        <f>(C23/$C$41)</f>
        <v>0.038848753565879635</v>
      </c>
      <c r="E23" s="15"/>
      <c r="F23" s="18">
        <f>$C23*F24</f>
        <v>13556.79058608</v>
      </c>
      <c r="G23" s="18">
        <f>$C23*G24</f>
        <v>5810.05310832</v>
      </c>
      <c r="H23" s="15"/>
      <c r="I23" s="15"/>
    </row>
    <row r="24" spans="1:9" ht="12.75">
      <c r="A24" s="15"/>
      <c r="B24" s="15"/>
      <c r="C24" s="15"/>
      <c r="D24" s="15"/>
      <c r="E24" s="15"/>
      <c r="F24" s="19">
        <v>0.7</v>
      </c>
      <c r="G24" s="19">
        <v>0.3</v>
      </c>
      <c r="H24" s="15"/>
      <c r="I24" s="15"/>
    </row>
    <row r="25" spans="1:9" ht="12.75">
      <c r="A25" s="15"/>
      <c r="B25" s="15"/>
      <c r="C25" s="15"/>
      <c r="D25" s="15"/>
      <c r="E25" s="15"/>
      <c r="F25" s="15"/>
      <c r="G25" s="15"/>
      <c r="H25" s="15"/>
      <c r="I25" s="15"/>
    </row>
    <row r="26" spans="1:9" ht="12.75">
      <c r="A26" s="15"/>
      <c r="B26" s="20" t="str">
        <f>PLANILHA!B44</f>
        <v> Revestimentos de superfícies</v>
      </c>
      <c r="C26" s="16">
        <f>SUM(PLANILHA!J45:J47)</f>
        <v>41.5529472</v>
      </c>
      <c r="D26" s="17">
        <f>(C26/$C$41)</f>
        <v>8.335277710614164E-05</v>
      </c>
      <c r="E26" s="15"/>
      <c r="F26" s="18">
        <f>$C26*F27</f>
        <v>41.5529472</v>
      </c>
      <c r="G26" s="15"/>
      <c r="H26" s="15"/>
      <c r="I26" s="15"/>
    </row>
    <row r="27" spans="1:9" ht="12.75">
      <c r="A27" s="15"/>
      <c r="B27" s="15"/>
      <c r="C27" s="15"/>
      <c r="D27" s="15"/>
      <c r="E27" s="15"/>
      <c r="F27" s="19">
        <v>1</v>
      </c>
      <c r="G27" s="15"/>
      <c r="H27" s="15"/>
      <c r="I27" s="15"/>
    </row>
    <row r="28" spans="1:9" ht="12.75">
      <c r="A28" s="15"/>
      <c r="B28" s="15"/>
      <c r="C28" s="15"/>
      <c r="D28" s="15"/>
      <c r="E28" s="15"/>
      <c r="F28" s="15"/>
      <c r="G28" s="15"/>
      <c r="H28" s="15"/>
      <c r="I28" s="15"/>
    </row>
    <row r="29" spans="1:9" ht="12.75">
      <c r="A29" s="15"/>
      <c r="B29" s="20" t="str">
        <f>PLANILHA!B48</f>
        <v>Forros</v>
      </c>
      <c r="C29" s="16">
        <f>SUM(PLANILHA!J49:J52)</f>
        <v>106291.7865621</v>
      </c>
      <c r="D29" s="17">
        <f>(C29/$C$41)</f>
        <v>0.21321509521048612</v>
      </c>
      <c r="E29" s="15"/>
      <c r="F29" s="18">
        <f>$C29*F30</f>
        <v>106291.7865621</v>
      </c>
      <c r="G29" s="15"/>
      <c r="H29" s="15"/>
      <c r="I29" s="15"/>
    </row>
    <row r="30" spans="1:9" ht="12.75">
      <c r="A30" s="15"/>
      <c r="B30" s="15"/>
      <c r="C30" s="15"/>
      <c r="D30" s="15"/>
      <c r="E30" s="15"/>
      <c r="F30" s="19">
        <v>1</v>
      </c>
      <c r="G30" s="15"/>
      <c r="H30" s="15"/>
      <c r="I30" s="15"/>
    </row>
    <row r="31" spans="1:9" ht="12.75">
      <c r="A31" s="15"/>
      <c r="B31" s="15"/>
      <c r="C31" s="15"/>
      <c r="D31" s="15"/>
      <c r="E31" s="15"/>
      <c r="F31" s="15"/>
      <c r="G31" s="15"/>
      <c r="H31" s="15"/>
      <c r="I31" s="15"/>
    </row>
    <row r="32" spans="1:9" ht="12.75">
      <c r="A32" s="15"/>
      <c r="B32" s="15" t="str">
        <f>PLANILHA!B53</f>
        <v>Pinturas</v>
      </c>
      <c r="C32" s="16">
        <f>SUM(PLANILHA!J54:J56)</f>
        <v>98049.207304248</v>
      </c>
      <c r="D32" s="17">
        <f>(C32/$C$41)</f>
        <v>0.19668096422929202</v>
      </c>
      <c r="E32" s="15"/>
      <c r="F32" s="18">
        <f>$C32*F33</f>
        <v>68634.4451129736</v>
      </c>
      <c r="G32" s="18">
        <f>$C32*G33</f>
        <v>29414.7621912744</v>
      </c>
      <c r="H32" s="15"/>
      <c r="I32" s="15"/>
    </row>
    <row r="33" spans="1:9" ht="12.75">
      <c r="A33" s="15"/>
      <c r="B33" s="15"/>
      <c r="C33" s="15"/>
      <c r="D33" s="15"/>
      <c r="E33" s="15"/>
      <c r="F33" s="19">
        <v>0.7</v>
      </c>
      <c r="G33" s="19">
        <v>0.3</v>
      </c>
      <c r="H33" s="15"/>
      <c r="I33" s="15"/>
    </row>
    <row r="34" spans="1:9" ht="12.75">
      <c r="A34" s="15"/>
      <c r="B34" s="15"/>
      <c r="C34" s="15"/>
      <c r="D34" s="15"/>
      <c r="E34" s="15"/>
      <c r="F34" s="15"/>
      <c r="G34" s="15"/>
      <c r="H34" s="15"/>
      <c r="I34" s="15"/>
    </row>
    <row r="35" spans="1:9" ht="12.75">
      <c r="A35" s="15"/>
      <c r="B35" s="20" t="str">
        <f>PLANILHA!B57</f>
        <v>Sistemas de Andaimes</v>
      </c>
      <c r="C35" s="16">
        <f>SUM(PLANILHA!J58:J59)</f>
        <v>35000</v>
      </c>
      <c r="D35" s="17">
        <f>(C35/$C$41)</f>
        <v>0.07020794902160292</v>
      </c>
      <c r="E35" s="18">
        <f>$C35*E36</f>
        <v>7000</v>
      </c>
      <c r="F35" s="18">
        <f>$C35*F36</f>
        <v>24500</v>
      </c>
      <c r="G35" s="18">
        <f>$C35*G36</f>
        <v>3500</v>
      </c>
      <c r="H35" s="15"/>
      <c r="I35" s="15"/>
    </row>
    <row r="36" spans="1:9" ht="12.75">
      <c r="A36" s="15"/>
      <c r="B36" s="15"/>
      <c r="C36" s="15"/>
      <c r="D36" s="15"/>
      <c r="E36" s="19">
        <v>0.2</v>
      </c>
      <c r="F36" s="19">
        <v>0.7</v>
      </c>
      <c r="G36" s="19">
        <v>0.1</v>
      </c>
      <c r="H36" s="15"/>
      <c r="I36" s="15"/>
    </row>
    <row r="37" spans="1:9" ht="12.75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75">
      <c r="A38" s="15"/>
      <c r="B38" s="20" t="str">
        <f>PLANILHA!B60</f>
        <v>Serviços Externos</v>
      </c>
      <c r="C38" s="16">
        <f>SUM(PLANILHA!J61)</f>
        <v>4771.450656000001</v>
      </c>
      <c r="D38" s="17">
        <f>(C38/$C$41)</f>
        <v>0.009571250411872624</v>
      </c>
      <c r="E38" s="15"/>
      <c r="F38" s="15"/>
      <c r="G38" s="18">
        <f>$C38*G39</f>
        <v>2385.7253280000004</v>
      </c>
      <c r="H38" s="18">
        <f>$C38*H39</f>
        <v>2385.7253280000004</v>
      </c>
      <c r="I38" s="15"/>
    </row>
    <row r="39" spans="1:9" ht="12.75">
      <c r="A39" s="15"/>
      <c r="B39" s="15"/>
      <c r="C39" s="15"/>
      <c r="D39" s="15"/>
      <c r="E39" s="15"/>
      <c r="F39" s="15"/>
      <c r="G39" s="19">
        <v>0.5</v>
      </c>
      <c r="H39" s="19">
        <v>0.5</v>
      </c>
      <c r="I39" s="15"/>
    </row>
    <row r="40" spans="1:9" ht="12.75">
      <c r="A40" s="15"/>
      <c r="B40" s="30" t="s">
        <v>138</v>
      </c>
      <c r="C40" s="15"/>
      <c r="D40" s="15"/>
      <c r="E40" s="15"/>
      <c r="F40" s="15"/>
      <c r="G40" s="15"/>
      <c r="H40" s="15"/>
      <c r="I40" s="15"/>
    </row>
    <row r="41" spans="1:9" ht="12.75">
      <c r="A41" s="134" t="s">
        <v>136</v>
      </c>
      <c r="B41" s="134"/>
      <c r="C41" s="16">
        <f>SUM(C6:C40)</f>
        <v>498519.049306376</v>
      </c>
      <c r="D41" s="17">
        <f>SUM(D6:D40)</f>
        <v>1</v>
      </c>
      <c r="E41" s="135" t="s">
        <v>137</v>
      </c>
      <c r="F41" s="135"/>
      <c r="G41" s="135"/>
      <c r="H41" s="135"/>
      <c r="I41" s="15"/>
    </row>
    <row r="42" spans="1:9" ht="12.75">
      <c r="A42" s="15"/>
      <c r="B42" s="151"/>
      <c r="C42" s="151"/>
      <c r="D42" s="151"/>
      <c r="E42" s="21">
        <f>E8+E11+E14+E17+E20+E23+E26+E29+E32+E35+E38</f>
        <v>68628.8859436348</v>
      </c>
      <c r="F42" s="21">
        <f>F8+F11+F14+F17+F20+F23+F26+F29+F32+F35+F38</f>
        <v>297741.9885227096</v>
      </c>
      <c r="G42" s="21">
        <f>G8+G11+G14+G17+G20+G23+G26+G29+G32+G35+G38</f>
        <v>100211.8132172192</v>
      </c>
      <c r="H42" s="21">
        <f>H8+H11+H14+H17+H20+H23+H26+H29+H32+H35+H38</f>
        <v>31936.361622812405</v>
      </c>
      <c r="I42" s="15"/>
    </row>
    <row r="43" spans="1:9" ht="12.75">
      <c r="A43" s="15"/>
      <c r="B43" s="134" t="s">
        <v>34</v>
      </c>
      <c r="C43" s="134"/>
      <c r="D43" s="134"/>
      <c r="E43" s="22">
        <f>E42</f>
        <v>68628.8859436348</v>
      </c>
      <c r="F43" s="22">
        <f>F42+E43</f>
        <v>366370.87446634436</v>
      </c>
      <c r="G43" s="22">
        <f>G42+F43</f>
        <v>466582.68768356356</v>
      </c>
      <c r="H43" s="22">
        <f>H42+G43</f>
        <v>498519.04930637596</v>
      </c>
      <c r="I43" s="15"/>
    </row>
    <row r="44" spans="1:9" ht="12.75">
      <c r="A44" s="15"/>
      <c r="B44" s="15"/>
      <c r="C44" s="15"/>
      <c r="D44" s="17"/>
      <c r="E44" s="15"/>
      <c r="F44" s="15"/>
      <c r="G44" s="15"/>
      <c r="H44" s="15"/>
      <c r="I44" s="15"/>
    </row>
    <row r="45" spans="1:9" ht="12.75">
      <c r="A45" s="15"/>
      <c r="B45" s="15"/>
      <c r="C45" s="15"/>
      <c r="D45" s="17"/>
      <c r="E45" s="15"/>
      <c r="F45" s="15"/>
      <c r="G45" s="15"/>
      <c r="H45" s="15"/>
      <c r="I45" s="15"/>
    </row>
  </sheetData>
  <sheetProtection sheet="1" objects="1" scenarios="1"/>
  <mergeCells count="19">
    <mergeCell ref="B43:D43"/>
    <mergeCell ref="A5:A6"/>
    <mergeCell ref="B5:B6"/>
    <mergeCell ref="C5:C6"/>
    <mergeCell ref="B42:D42"/>
    <mergeCell ref="I5:I6"/>
    <mergeCell ref="E4:F4"/>
    <mergeCell ref="F2:H2"/>
    <mergeCell ref="A41:B41"/>
    <mergeCell ref="E41:H41"/>
    <mergeCell ref="A2:A3"/>
    <mergeCell ref="B2:C2"/>
    <mergeCell ref="F3:H3"/>
    <mergeCell ref="D5:D6"/>
    <mergeCell ref="E5:E6"/>
    <mergeCell ref="F5:F6"/>
    <mergeCell ref="G5:G6"/>
    <mergeCell ref="H5:H6"/>
    <mergeCell ref="B3:C3"/>
  </mergeCells>
  <printOptions/>
  <pageMargins left="0.511811024" right="0.511811024" top="0.787401575" bottom="0.787401575" header="0.31496062" footer="0.3149606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arquiteto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Orivaldo Predolin Junior</dc:creator>
  <cp:keywords/>
  <dc:description/>
  <cp:lastModifiedBy>Antonio Ferreira da Cruz</cp:lastModifiedBy>
  <cp:lastPrinted>2020-08-26T16:34:19Z</cp:lastPrinted>
  <dcterms:created xsi:type="dcterms:W3CDTF">2002-09-12T12:17:05Z</dcterms:created>
  <dcterms:modified xsi:type="dcterms:W3CDTF">2020-09-01T16:42:27Z</dcterms:modified>
  <cp:category/>
  <cp:version/>
  <cp:contentType/>
  <cp:contentStatus/>
</cp:coreProperties>
</file>